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oczna_2016\"/>
    </mc:Choice>
  </mc:AlternateContent>
  <bookViews>
    <workbookView xWindow="360" yWindow="420" windowWidth="20832" windowHeight="8472" tabRatio="783" firstSheet="4" activeTab="15"/>
  </bookViews>
  <sheets>
    <sheet name="STOPA_BEZROB" sheetId="3" r:id="rId1"/>
    <sheet name="Liczba bezrob" sheetId="4" r:id="rId2"/>
    <sheet name="Liczba bezrob (2)" sheetId="19" r:id="rId3"/>
    <sheet name="Napływ_odpływ" sheetId="5" r:id="rId4"/>
    <sheet name="N-O" sheetId="6" r:id="rId5"/>
    <sheet name="struktura" sheetId="7" r:id="rId6"/>
    <sheet name="gminy" sheetId="8" r:id="rId7"/>
    <sheet name="profile pomocy" sheetId="10" r:id="rId8"/>
    <sheet name="oferty" sheetId="11" r:id="rId9"/>
    <sheet name="Napływ_odpływ (kw)" sheetId="12" r:id="rId10"/>
    <sheet name="sprawdzenie" sheetId="9" r:id="rId11"/>
    <sheet name="Arkusz2" sheetId="13" r:id="rId12"/>
    <sheet name="Arkusz1" sheetId="14" r:id="rId13"/>
    <sheet name="Arkusz3" sheetId="15" r:id="rId14"/>
    <sheet name="Arkusz5" sheetId="17" r:id="rId15"/>
    <sheet name="Arkusz4" sheetId="18" r:id="rId16"/>
  </sheets>
  <definedNames>
    <definedName name="_xlnm.Print_Area" localSheetId="11">Arkusz2!$A$1:$S$71</definedName>
    <definedName name="_xlnm.Print_Area" localSheetId="6">gminy!$A$1:$P$132</definedName>
    <definedName name="_xlnm.Print_Area" localSheetId="1">'Liczba bezrob'!$A$1:$N$31</definedName>
    <definedName name="_xlnm.Print_Area" localSheetId="2">'Liczba bezrob (2)'!$A$1:$T$25</definedName>
    <definedName name="_xlnm.Print_Area" localSheetId="3">Napływ_odpływ!$A$1:$Q$50</definedName>
    <definedName name="_xlnm.Print_Area" localSheetId="9">'Napływ_odpływ (kw)'!$A$1:$N$48</definedName>
    <definedName name="_xlnm.Print_Area" localSheetId="4">'N-O'!$A$1:$N$49</definedName>
    <definedName name="_xlnm.Print_Area" localSheetId="8">oferty!$A$1:$Q$14</definedName>
  </definedNames>
  <calcPr calcId="162913"/>
</workbook>
</file>

<file path=xl/calcChain.xml><?xml version="1.0" encoding="utf-8"?>
<calcChain xmlns="http://schemas.openxmlformats.org/spreadsheetml/2006/main">
  <c r="P140" i="8" l="1"/>
  <c r="P139" i="8"/>
  <c r="P138" i="8"/>
  <c r="P137" i="8"/>
  <c r="P135" i="8"/>
  <c r="P134" i="8"/>
  <c r="O140" i="8"/>
  <c r="O139" i="8"/>
  <c r="O138" i="8"/>
  <c r="O137" i="8"/>
  <c r="O135" i="8"/>
  <c r="O134" i="8"/>
  <c r="R8" i="11"/>
  <c r="O23" i="10"/>
  <c r="O22" i="10"/>
  <c r="O21" i="10"/>
  <c r="O20" i="10"/>
  <c r="O19" i="10"/>
  <c r="O18" i="10"/>
  <c r="N20" i="10"/>
  <c r="N18" i="10"/>
  <c r="O29" i="6"/>
  <c r="O27" i="6"/>
  <c r="N29" i="6"/>
  <c r="O8" i="6"/>
  <c r="O7" i="6"/>
  <c r="O6" i="6"/>
  <c r="Q50" i="5" l="1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P19" i="5"/>
  <c r="N52" i="5"/>
  <c r="N53" i="5" s="1"/>
  <c r="M52" i="5"/>
  <c r="M53" i="5" s="1"/>
  <c r="S7" i="19"/>
  <c r="T25" i="19"/>
  <c r="S25" i="19"/>
  <c r="T24" i="19"/>
  <c r="S24" i="19"/>
  <c r="T23" i="19"/>
  <c r="S23" i="19"/>
  <c r="T22" i="19"/>
  <c r="S22" i="19"/>
  <c r="T21" i="19"/>
  <c r="S21" i="19"/>
  <c r="T20" i="19"/>
  <c r="S20" i="19"/>
  <c r="T19" i="19"/>
  <c r="S19" i="19"/>
  <c r="T18" i="19"/>
  <c r="S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R25" i="19"/>
  <c r="R24" i="19"/>
  <c r="R23" i="19"/>
  <c r="R22" i="19"/>
  <c r="R21" i="19"/>
  <c r="R20" i="19"/>
  <c r="R19" i="19"/>
  <c r="R18" i="19"/>
  <c r="R16" i="19"/>
  <c r="R15" i="19"/>
  <c r="R14" i="19"/>
  <c r="R13" i="19"/>
  <c r="R12" i="19"/>
  <c r="R11" i="19"/>
  <c r="R10" i="19"/>
  <c r="R9" i="19"/>
  <c r="N8" i="6" l="1"/>
  <c r="N7" i="4"/>
  <c r="T17" i="19" l="1"/>
  <c r="P25" i="19"/>
  <c r="P24" i="19"/>
  <c r="P23" i="19"/>
  <c r="P22" i="19"/>
  <c r="P21" i="19"/>
  <c r="P20" i="19"/>
  <c r="P19" i="19"/>
  <c r="P18" i="19"/>
  <c r="P16" i="19"/>
  <c r="P15" i="19"/>
  <c r="P14" i="19"/>
  <c r="P13" i="19"/>
  <c r="P12" i="19"/>
  <c r="P11" i="19"/>
  <c r="P10" i="19"/>
  <c r="P9" i="19"/>
  <c r="N23" i="10" l="1"/>
  <c r="N22" i="10"/>
  <c r="N21" i="10"/>
  <c r="N19" i="10"/>
  <c r="M29" i="6"/>
  <c r="M8" i="6"/>
  <c r="S17" i="19"/>
  <c r="M7" i="4"/>
  <c r="N25" i="19" l="1"/>
  <c r="N24" i="19"/>
  <c r="N23" i="19"/>
  <c r="N22" i="19"/>
  <c r="N21" i="19"/>
  <c r="N20" i="19"/>
  <c r="N19" i="19"/>
  <c r="N18" i="19"/>
  <c r="L25" i="19"/>
  <c r="L24" i="19"/>
  <c r="L23" i="19"/>
  <c r="L22" i="19"/>
  <c r="L21" i="19"/>
  <c r="L20" i="19"/>
  <c r="L19" i="19"/>
  <c r="L18" i="19"/>
  <c r="L16" i="19"/>
  <c r="L15" i="19"/>
  <c r="L14" i="19"/>
  <c r="L13" i="19"/>
  <c r="L12" i="19"/>
  <c r="L11" i="19"/>
  <c r="L10" i="19"/>
  <c r="L9" i="19"/>
  <c r="M7" i="19"/>
  <c r="K7" i="19"/>
  <c r="J7" i="19"/>
  <c r="I7" i="19"/>
  <c r="H7" i="19"/>
  <c r="G7" i="19"/>
  <c r="F7" i="19"/>
  <c r="E7" i="19"/>
  <c r="D7" i="19"/>
  <c r="C7" i="19"/>
  <c r="N16" i="19"/>
  <c r="N15" i="19"/>
  <c r="N14" i="19"/>
  <c r="N13" i="19"/>
  <c r="N12" i="19"/>
  <c r="N11" i="19"/>
  <c r="N10" i="19"/>
  <c r="N9" i="19"/>
  <c r="N137" i="8" l="1"/>
  <c r="N140" i="8"/>
  <c r="N139" i="8"/>
  <c r="N138" i="8"/>
  <c r="N135" i="8"/>
  <c r="M23" i="10"/>
  <c r="M22" i="10"/>
  <c r="M21" i="10"/>
  <c r="M20" i="10"/>
  <c r="M19" i="10"/>
  <c r="M18" i="10"/>
  <c r="L29" i="6"/>
  <c r="L8" i="6"/>
  <c r="L52" i="5"/>
  <c r="L53" i="5" s="1"/>
  <c r="L7" i="4"/>
  <c r="M140" i="8" l="1"/>
  <c r="M139" i="8"/>
  <c r="M138" i="8"/>
  <c r="M137" i="8"/>
  <c r="M135" i="8"/>
  <c r="L22" i="10"/>
  <c r="L20" i="10"/>
  <c r="L18" i="10"/>
  <c r="K29" i="6"/>
  <c r="K8" i="6"/>
  <c r="K53" i="5"/>
  <c r="J53" i="5"/>
  <c r="K52" i="5"/>
  <c r="K7" i="4"/>
  <c r="L140" i="8" l="1"/>
  <c r="L139" i="8"/>
  <c r="L138" i="8"/>
  <c r="L137" i="8"/>
  <c r="L135" i="8"/>
  <c r="K22" i="10" l="1"/>
  <c r="K20" i="10"/>
  <c r="K18" i="10"/>
  <c r="J8" i="6"/>
  <c r="J29" i="6"/>
  <c r="J52" i="5"/>
  <c r="J7" i="4"/>
  <c r="K140" i="8" l="1"/>
  <c r="K139" i="8"/>
  <c r="K138" i="8"/>
  <c r="K137" i="8"/>
  <c r="K135" i="8"/>
  <c r="I52" i="5" l="1"/>
  <c r="I53" i="5" s="1"/>
  <c r="H52" i="5"/>
  <c r="H53" i="5" s="1"/>
  <c r="I7" i="4"/>
  <c r="J140" i="8"/>
  <c r="J139" i="8"/>
  <c r="J138" i="8"/>
  <c r="J137" i="8"/>
  <c r="J135" i="8"/>
  <c r="H7" i="4"/>
  <c r="G7" i="4"/>
  <c r="I140" i="8"/>
  <c r="I139" i="8"/>
  <c r="I138" i="8"/>
  <c r="I137" i="8"/>
  <c r="I135" i="8"/>
  <c r="G53" i="5"/>
  <c r="F52" i="5"/>
  <c r="F53" i="5" s="1"/>
  <c r="E52" i="5"/>
  <c r="E53" i="5" s="1"/>
  <c r="D52" i="5"/>
  <c r="D53" i="5" s="1"/>
  <c r="C52" i="5"/>
  <c r="C53" i="5" s="1"/>
  <c r="G52" i="5"/>
  <c r="H132" i="8"/>
  <c r="H140" i="8" s="1"/>
  <c r="H131" i="8"/>
  <c r="H139" i="8" s="1"/>
  <c r="H130" i="8"/>
  <c r="H138" i="8" s="1"/>
  <c r="H129" i="8"/>
  <c r="H137" i="8" s="1"/>
  <c r="H128" i="8"/>
  <c r="H127" i="8"/>
  <c r="H135" i="8" s="1"/>
  <c r="N13" i="17" l="1"/>
  <c r="M13" i="17"/>
  <c r="L13" i="17"/>
  <c r="K13" i="17"/>
  <c r="J13" i="17"/>
  <c r="I13" i="17"/>
  <c r="H13" i="17"/>
  <c r="G13" i="17"/>
  <c r="F13" i="17"/>
  <c r="E13" i="17"/>
  <c r="N9" i="17"/>
  <c r="M9" i="17"/>
  <c r="L9" i="17"/>
  <c r="K9" i="17"/>
  <c r="J9" i="17"/>
  <c r="I9" i="17"/>
  <c r="H9" i="17"/>
  <c r="G9" i="17"/>
  <c r="F9" i="17"/>
  <c r="E9" i="17"/>
  <c r="O8" i="17"/>
  <c r="O9" i="17" s="1"/>
  <c r="O11" i="17"/>
  <c r="N11" i="17"/>
  <c r="N14" i="17" s="1"/>
  <c r="M11" i="17"/>
  <c r="M14" i="17" s="1"/>
  <c r="L11" i="17"/>
  <c r="L14" i="17" s="1"/>
  <c r="K11" i="17"/>
  <c r="K14" i="17" s="1"/>
  <c r="J11" i="17"/>
  <c r="J14" i="17" s="1"/>
  <c r="I11" i="17"/>
  <c r="I14" i="17" s="1"/>
  <c r="H11" i="17"/>
  <c r="H14" i="17" s="1"/>
  <c r="G11" i="17"/>
  <c r="G14" i="17" s="1"/>
  <c r="F11" i="17"/>
  <c r="F14" i="17" s="1"/>
  <c r="E11" i="17"/>
  <c r="E14" i="17" s="1"/>
  <c r="O14" i="17" l="1"/>
  <c r="O13" i="17"/>
  <c r="F7" i="4" l="1"/>
  <c r="G139" i="8"/>
  <c r="G137" i="8"/>
  <c r="G132" i="8"/>
  <c r="G140" i="8" s="1"/>
  <c r="G131" i="8"/>
  <c r="G130" i="8"/>
  <c r="G138" i="8" s="1"/>
  <c r="G129" i="8"/>
  <c r="G128" i="8"/>
  <c r="G127" i="8"/>
  <c r="G135" i="8" s="1"/>
  <c r="G126" i="8"/>
  <c r="G69" i="13"/>
  <c r="G68" i="13"/>
  <c r="G67" i="13"/>
  <c r="F69" i="13"/>
  <c r="H69" i="13" s="1"/>
  <c r="F68" i="13"/>
  <c r="F67" i="13"/>
  <c r="H67" i="13" s="1"/>
  <c r="E69" i="13"/>
  <c r="E68" i="13"/>
  <c r="H68" i="13" s="1"/>
  <c r="E67" i="13"/>
  <c r="D70" i="13"/>
  <c r="C70" i="13"/>
  <c r="G63" i="13"/>
  <c r="G61" i="13"/>
  <c r="F63" i="13"/>
  <c r="F62" i="13"/>
  <c r="G62" i="13" s="1"/>
  <c r="F61" i="13"/>
  <c r="Q13" i="11"/>
  <c r="Q12" i="11"/>
  <c r="Q11" i="11"/>
  <c r="Q10" i="11"/>
  <c r="Q8" i="11"/>
  <c r="Q7" i="11"/>
  <c r="O49" i="13" l="1"/>
  <c r="J47" i="13"/>
  <c r="J45" i="13"/>
  <c r="J43" i="13"/>
  <c r="J41" i="13"/>
  <c r="J35" i="13"/>
  <c r="I47" i="13"/>
  <c r="I46" i="13"/>
  <c r="J46" i="13" s="1"/>
  <c r="I45" i="13"/>
  <c r="I44" i="13"/>
  <c r="J44" i="13" s="1"/>
  <c r="I43" i="13"/>
  <c r="I42" i="13"/>
  <c r="J42" i="13" s="1"/>
  <c r="I41" i="13"/>
  <c r="I38" i="13"/>
  <c r="I37" i="13"/>
  <c r="J37" i="13" s="1"/>
  <c r="I36" i="13"/>
  <c r="I35" i="13"/>
  <c r="I34" i="13"/>
  <c r="I55" i="13"/>
  <c r="H55" i="13"/>
  <c r="J55" i="13" s="1"/>
  <c r="I54" i="13"/>
  <c r="J54" i="13" s="1"/>
  <c r="H54" i="13"/>
  <c r="I53" i="13"/>
  <c r="H53" i="13"/>
  <c r="J53" i="13" s="1"/>
  <c r="I52" i="13"/>
  <c r="J52" i="13" s="1"/>
  <c r="H52" i="13"/>
  <c r="I51" i="13"/>
  <c r="H51" i="13"/>
  <c r="J51" i="13" s="1"/>
  <c r="I50" i="13"/>
  <c r="J50" i="13" s="1"/>
  <c r="H50" i="13"/>
  <c r="H47" i="13"/>
  <c r="H46" i="13"/>
  <c r="H45" i="13"/>
  <c r="H44" i="13"/>
  <c r="H43" i="13"/>
  <c r="H42" i="13"/>
  <c r="H41" i="13"/>
  <c r="H38" i="13"/>
  <c r="H37" i="13"/>
  <c r="H36" i="13"/>
  <c r="H35" i="13"/>
  <c r="H34" i="13"/>
  <c r="I31" i="13"/>
  <c r="J31" i="13" s="1"/>
  <c r="H31" i="13"/>
  <c r="I30" i="13"/>
  <c r="H30" i="13"/>
  <c r="J30" i="13" s="1"/>
  <c r="I29" i="13"/>
  <c r="J29" i="13" s="1"/>
  <c r="H29" i="13"/>
  <c r="I28" i="13"/>
  <c r="H28" i="13"/>
  <c r="J28" i="13" s="1"/>
  <c r="I27" i="13"/>
  <c r="J27" i="13" s="1"/>
  <c r="H27" i="13"/>
  <c r="I26" i="13"/>
  <c r="H26" i="13"/>
  <c r="J26" i="13" s="1"/>
  <c r="E31" i="13"/>
  <c r="F31" i="13" s="1"/>
  <c r="E30" i="13"/>
  <c r="F30" i="13" s="1"/>
  <c r="E29" i="13"/>
  <c r="E28" i="13"/>
  <c r="F28" i="13" s="1"/>
  <c r="E27" i="13"/>
  <c r="E26" i="13"/>
  <c r="F26" i="13" s="1"/>
  <c r="C39" i="13"/>
  <c r="H39" i="13" s="1"/>
  <c r="D39" i="13"/>
  <c r="E55" i="13"/>
  <c r="F55" i="13" s="1"/>
  <c r="E54" i="13"/>
  <c r="F54" i="13" s="1"/>
  <c r="E53" i="13"/>
  <c r="F53" i="13" s="1"/>
  <c r="E52" i="13"/>
  <c r="F52" i="13" s="1"/>
  <c r="E51" i="13"/>
  <c r="F51" i="13" s="1"/>
  <c r="E50" i="13"/>
  <c r="F50" i="13" s="1"/>
  <c r="E47" i="13"/>
  <c r="F47" i="13" s="1"/>
  <c r="E46" i="13"/>
  <c r="F46" i="13" s="1"/>
  <c r="E45" i="13"/>
  <c r="F45" i="13" s="1"/>
  <c r="E44" i="13"/>
  <c r="F44" i="13" s="1"/>
  <c r="E43" i="13"/>
  <c r="F43" i="13" s="1"/>
  <c r="E42" i="13"/>
  <c r="F42" i="13" s="1"/>
  <c r="E41" i="13"/>
  <c r="F41" i="13" s="1"/>
  <c r="E38" i="13"/>
  <c r="F38" i="13" s="1"/>
  <c r="E37" i="13"/>
  <c r="F37" i="13" s="1"/>
  <c r="E36" i="13"/>
  <c r="F36" i="13" s="1"/>
  <c r="E35" i="13"/>
  <c r="F35" i="13" s="1"/>
  <c r="E34" i="13"/>
  <c r="F34" i="13" s="1"/>
  <c r="F29" i="13"/>
  <c r="F27" i="13"/>
  <c r="J36" i="13" l="1"/>
  <c r="J34" i="13"/>
  <c r="J38" i="13"/>
  <c r="E39" i="13"/>
  <c r="F39" i="13" s="1"/>
  <c r="G15" i="13"/>
  <c r="G14" i="13"/>
  <c r="G13" i="13"/>
  <c r="G12" i="13"/>
  <c r="G11" i="13"/>
  <c r="G10" i="13"/>
  <c r="G9" i="13"/>
  <c r="G8" i="13"/>
  <c r="G7" i="13"/>
  <c r="G6" i="13"/>
  <c r="F15" i="13"/>
  <c r="F14" i="13"/>
  <c r="F13" i="13"/>
  <c r="F12" i="13"/>
  <c r="F11" i="13"/>
  <c r="F10" i="13"/>
  <c r="F9" i="13"/>
  <c r="F8" i="13"/>
  <c r="F7" i="13"/>
  <c r="F6" i="13"/>
  <c r="E15" i="13"/>
  <c r="E14" i="13"/>
  <c r="E13" i="13"/>
  <c r="E12" i="13"/>
  <c r="E11" i="13"/>
  <c r="E10" i="13"/>
  <c r="E9" i="13"/>
  <c r="E8" i="13"/>
  <c r="E7" i="13"/>
  <c r="E6" i="13"/>
  <c r="H7" i="13" l="1"/>
  <c r="H8" i="13"/>
  <c r="H12" i="13"/>
  <c r="H11" i="13"/>
  <c r="H15" i="13"/>
  <c r="H6" i="13"/>
  <c r="H10" i="13"/>
  <c r="H14" i="13"/>
  <c r="H9" i="13"/>
  <c r="H13" i="13"/>
  <c r="M10" i="5"/>
  <c r="M11" i="5" s="1"/>
  <c r="L10" i="5"/>
  <c r="L11" i="5" s="1"/>
  <c r="K10" i="5"/>
  <c r="J10" i="5"/>
  <c r="J11" i="5" s="1"/>
  <c r="I10" i="5"/>
  <c r="I11" i="5" s="1"/>
  <c r="H10" i="5"/>
  <c r="H11" i="5" s="1"/>
  <c r="G10" i="5"/>
  <c r="F10" i="5"/>
  <c r="F11" i="5" s="1"/>
  <c r="E10" i="5"/>
  <c r="E7" i="4"/>
  <c r="P15" i="11"/>
  <c r="O15" i="11"/>
  <c r="N15" i="11"/>
  <c r="M15" i="11"/>
  <c r="L15" i="11"/>
  <c r="K15" i="11"/>
  <c r="J15" i="11"/>
  <c r="I9" i="11"/>
  <c r="H15" i="11"/>
  <c r="G15" i="11"/>
  <c r="F9" i="11"/>
  <c r="F15" i="11" s="1"/>
  <c r="E9" i="11"/>
  <c r="E15" i="11" s="1"/>
  <c r="M28" i="6"/>
  <c r="L28" i="6"/>
  <c r="K28" i="6"/>
  <c r="J28" i="6"/>
  <c r="I28" i="6"/>
  <c r="I29" i="6" s="1"/>
  <c r="H28" i="6"/>
  <c r="G28" i="6"/>
  <c r="G29" i="6" s="1"/>
  <c r="F28" i="6"/>
  <c r="F29" i="6" s="1"/>
  <c r="E28" i="6"/>
  <c r="E29" i="6" s="1"/>
  <c r="D28" i="6"/>
  <c r="D29" i="6" s="1"/>
  <c r="C28" i="6"/>
  <c r="N7" i="6"/>
  <c r="M7" i="6"/>
  <c r="L7" i="6"/>
  <c r="K7" i="6"/>
  <c r="J7" i="6"/>
  <c r="I7" i="6"/>
  <c r="I8" i="6" s="1"/>
  <c r="H7" i="6"/>
  <c r="G7" i="6"/>
  <c r="G8" i="6" s="1"/>
  <c r="F7" i="6"/>
  <c r="F8" i="6" s="1"/>
  <c r="E7" i="6"/>
  <c r="E8" i="6" s="1"/>
  <c r="D7" i="6"/>
  <c r="C7" i="6"/>
  <c r="C8" i="6" s="1"/>
  <c r="N17" i="5"/>
  <c r="M17" i="5"/>
  <c r="L17" i="5"/>
  <c r="K17" i="5"/>
  <c r="J17" i="5"/>
  <c r="I17" i="5"/>
  <c r="H17" i="5"/>
  <c r="G17" i="5"/>
  <c r="F17" i="5"/>
  <c r="E17" i="5"/>
  <c r="D17" i="5"/>
  <c r="C17" i="5"/>
  <c r="O37" i="5"/>
  <c r="O40" i="5"/>
  <c r="O35" i="5"/>
  <c r="O50" i="5"/>
  <c r="O49" i="5"/>
  <c r="O48" i="5"/>
  <c r="O47" i="5"/>
  <c r="O46" i="5"/>
  <c r="O45" i="5"/>
  <c r="O44" i="5"/>
  <c r="O43" i="5"/>
  <c r="O42" i="5"/>
  <c r="O41" i="5"/>
  <c r="O39" i="5"/>
  <c r="O38" i="5"/>
  <c r="O36" i="5"/>
  <c r="O34" i="5"/>
  <c r="O33" i="5"/>
  <c r="O32" i="5"/>
  <c r="O31" i="5"/>
  <c r="O30" i="5"/>
  <c r="O29" i="5"/>
  <c r="O28" i="5"/>
  <c r="O27" i="5"/>
  <c r="O26" i="5"/>
  <c r="O25" i="5"/>
  <c r="O24" i="5"/>
  <c r="O23" i="5"/>
  <c r="O19" i="5"/>
  <c r="O22" i="5"/>
  <c r="O21" i="5"/>
  <c r="O20" i="5"/>
  <c r="O16" i="5"/>
  <c r="O9" i="5"/>
  <c r="O7" i="5"/>
  <c r="N11" i="5"/>
  <c r="K11" i="5"/>
  <c r="G11" i="5"/>
  <c r="E11" i="5"/>
  <c r="D11" i="5"/>
  <c r="C11" i="5"/>
  <c r="M18" i="9"/>
  <c r="L18" i="9"/>
  <c r="K18" i="9"/>
  <c r="J18" i="9"/>
  <c r="I18" i="9"/>
  <c r="H18" i="9"/>
  <c r="G18" i="9"/>
  <c r="F18" i="9"/>
  <c r="E18" i="9"/>
  <c r="D18" i="9"/>
  <c r="M13" i="9"/>
  <c r="L13" i="9"/>
  <c r="K13" i="9"/>
  <c r="J13" i="9"/>
  <c r="I13" i="9"/>
  <c r="H13" i="9"/>
  <c r="G13" i="9"/>
  <c r="F13" i="9"/>
  <c r="E13" i="9"/>
  <c r="D13" i="9"/>
  <c r="M15" i="9"/>
  <c r="L15" i="9"/>
  <c r="K15" i="9"/>
  <c r="J15" i="9"/>
  <c r="I15" i="9"/>
  <c r="H15" i="9"/>
  <c r="G15" i="9"/>
  <c r="F15" i="9"/>
  <c r="E15" i="9"/>
  <c r="D15" i="9"/>
  <c r="M14" i="9"/>
  <c r="L14" i="9"/>
  <c r="K14" i="9"/>
  <c r="J14" i="9"/>
  <c r="I14" i="9"/>
  <c r="H14" i="9"/>
  <c r="G14" i="9"/>
  <c r="F14" i="9"/>
  <c r="E14" i="9"/>
  <c r="D14" i="9"/>
  <c r="C14" i="9"/>
  <c r="C13" i="9"/>
  <c r="M12" i="9"/>
  <c r="L12" i="9"/>
  <c r="K12" i="9"/>
  <c r="J12" i="9"/>
  <c r="I12" i="9"/>
  <c r="H12" i="9"/>
  <c r="G12" i="9"/>
  <c r="F12" i="9"/>
  <c r="E12" i="9"/>
  <c r="D12" i="9"/>
  <c r="M8" i="9"/>
  <c r="L8" i="9"/>
  <c r="K8" i="9"/>
  <c r="J8" i="9"/>
  <c r="I8" i="9"/>
  <c r="H8" i="9"/>
  <c r="G8" i="9"/>
  <c r="G21" i="9" s="1"/>
  <c r="F8" i="9"/>
  <c r="E8" i="9"/>
  <c r="D8" i="9"/>
  <c r="M7" i="9"/>
  <c r="L7" i="9"/>
  <c r="K7" i="9"/>
  <c r="J7" i="9"/>
  <c r="I7" i="9"/>
  <c r="H7" i="9"/>
  <c r="G7" i="9"/>
  <c r="F7" i="9"/>
  <c r="F20" i="9" s="1"/>
  <c r="E7" i="9"/>
  <c r="D7" i="9"/>
  <c r="M6" i="9"/>
  <c r="L6" i="9"/>
  <c r="K6" i="9"/>
  <c r="J6" i="9"/>
  <c r="I6" i="9"/>
  <c r="H6" i="9"/>
  <c r="G6" i="9"/>
  <c r="F6" i="9"/>
  <c r="E6" i="9"/>
  <c r="D6" i="9"/>
  <c r="M5" i="9"/>
  <c r="L5" i="9"/>
  <c r="K5" i="9"/>
  <c r="J5" i="9"/>
  <c r="I5" i="9"/>
  <c r="H5" i="9"/>
  <c r="G5" i="9"/>
  <c r="F5" i="9"/>
  <c r="E5" i="9"/>
  <c r="D5" i="9"/>
  <c r="O14" i="10"/>
  <c r="N14" i="10"/>
  <c r="M14" i="10"/>
  <c r="L14" i="10"/>
  <c r="K14" i="10"/>
  <c r="J14" i="10"/>
  <c r="I14" i="10"/>
  <c r="H14" i="10"/>
  <c r="G14" i="10"/>
  <c r="F14" i="10"/>
  <c r="E14" i="10"/>
  <c r="E19" i="10" s="1"/>
  <c r="O13" i="10"/>
  <c r="N13" i="10"/>
  <c r="M13" i="10"/>
  <c r="L13" i="10"/>
  <c r="K13" i="10"/>
  <c r="J13" i="10"/>
  <c r="I13" i="10"/>
  <c r="H13" i="10"/>
  <c r="G13" i="10"/>
  <c r="F13" i="10"/>
  <c r="E13" i="10"/>
  <c r="E22" i="10" s="1"/>
  <c r="D14" i="10"/>
  <c r="D21" i="10" s="1"/>
  <c r="D13" i="10"/>
  <c r="D20" i="10" s="1"/>
  <c r="F140" i="8"/>
  <c r="F132" i="8"/>
  <c r="E132" i="8"/>
  <c r="E140" i="8" s="1"/>
  <c r="F131" i="8"/>
  <c r="F139" i="8" s="1"/>
  <c r="E131" i="8"/>
  <c r="E139" i="8" s="1"/>
  <c r="F130" i="8"/>
  <c r="F138" i="8" s="1"/>
  <c r="E130" i="8"/>
  <c r="E138" i="8" s="1"/>
  <c r="F129" i="8"/>
  <c r="F137" i="8" s="1"/>
  <c r="E129" i="8"/>
  <c r="E137" i="8" s="1"/>
  <c r="F128" i="8"/>
  <c r="E128" i="8"/>
  <c r="F127" i="8"/>
  <c r="F135" i="8" s="1"/>
  <c r="E127" i="8"/>
  <c r="E135" i="8" s="1"/>
  <c r="F126" i="8"/>
  <c r="E126" i="8"/>
  <c r="C18" i="9"/>
  <c r="C15" i="9"/>
  <c r="C12" i="9"/>
  <c r="B15" i="9"/>
  <c r="B14" i="9"/>
  <c r="B13" i="9"/>
  <c r="B12" i="9"/>
  <c r="C8" i="9"/>
  <c r="B8" i="9"/>
  <c r="C7" i="9"/>
  <c r="B7" i="9"/>
  <c r="C6" i="9"/>
  <c r="B6" i="9"/>
  <c r="C5" i="9"/>
  <c r="B5" i="9"/>
  <c r="B18" i="9" s="1"/>
  <c r="D7" i="4"/>
  <c r="C7" i="4"/>
  <c r="N13" i="4"/>
  <c r="M13" i="4"/>
  <c r="L13" i="4"/>
  <c r="N134" i="8" s="1"/>
  <c r="K13" i="4"/>
  <c r="M134" i="8" s="1"/>
  <c r="J13" i="4"/>
  <c r="L134" i="8" s="1"/>
  <c r="I13" i="4"/>
  <c r="K134" i="8" s="1"/>
  <c r="H13" i="4"/>
  <c r="J134" i="8" s="1"/>
  <c r="G13" i="4"/>
  <c r="I134" i="8" s="1"/>
  <c r="F13" i="4"/>
  <c r="H134" i="8" s="1"/>
  <c r="E13" i="4"/>
  <c r="G134" i="8" s="1"/>
  <c r="D13" i="4"/>
  <c r="C13" i="4"/>
  <c r="C29" i="6"/>
  <c r="D8" i="6"/>
  <c r="M21" i="9" l="1"/>
  <c r="M19" i="9"/>
  <c r="L20" i="9"/>
  <c r="M20" i="9"/>
  <c r="L21" i="9"/>
  <c r="L19" i="9"/>
  <c r="P44" i="5"/>
  <c r="F19" i="9"/>
  <c r="K21" i="9"/>
  <c r="K20" i="9"/>
  <c r="L21" i="10"/>
  <c r="L23" i="10"/>
  <c r="L19" i="10"/>
  <c r="K23" i="10"/>
  <c r="K19" i="10"/>
  <c r="K21" i="10"/>
  <c r="J20" i="9"/>
  <c r="J21" i="9"/>
  <c r="J19" i="9"/>
  <c r="I21" i="9"/>
  <c r="I20" i="9"/>
  <c r="I19" i="9"/>
  <c r="O10" i="5"/>
  <c r="H20" i="10"/>
  <c r="H22" i="10"/>
  <c r="H18" i="10"/>
  <c r="I21" i="10"/>
  <c r="I23" i="10"/>
  <c r="I19" i="10"/>
  <c r="I22" i="10"/>
  <c r="I18" i="10"/>
  <c r="I20" i="10"/>
  <c r="J21" i="10"/>
  <c r="J23" i="10"/>
  <c r="J19" i="10"/>
  <c r="H8" i="6"/>
  <c r="J20" i="10"/>
  <c r="J22" i="10"/>
  <c r="J18" i="10"/>
  <c r="G23" i="10"/>
  <c r="G19" i="10"/>
  <c r="G21" i="10"/>
  <c r="E134" i="8"/>
  <c r="G22" i="10"/>
  <c r="G18" i="10"/>
  <c r="G20" i="10"/>
  <c r="H23" i="10"/>
  <c r="H19" i="10"/>
  <c r="H21" i="10"/>
  <c r="H20" i="9"/>
  <c r="H21" i="9"/>
  <c r="H19" i="9"/>
  <c r="G20" i="9"/>
  <c r="O28" i="6"/>
  <c r="H29" i="6"/>
  <c r="F21" i="9"/>
  <c r="I15" i="11"/>
  <c r="Q9" i="11"/>
  <c r="R9" i="11" s="1"/>
  <c r="P48" i="5"/>
  <c r="P40" i="5"/>
  <c r="P35" i="5"/>
  <c r="P31" i="5"/>
  <c r="P27" i="5"/>
  <c r="P23" i="5"/>
  <c r="P45" i="5"/>
  <c r="P41" i="5"/>
  <c r="P36" i="5"/>
  <c r="P32" i="5"/>
  <c r="P28" i="5"/>
  <c r="P24" i="5"/>
  <c r="P20" i="5"/>
  <c r="P46" i="5"/>
  <c r="P37" i="5"/>
  <c r="P29" i="5"/>
  <c r="P21" i="5"/>
  <c r="P49" i="5"/>
  <c r="P50" i="5"/>
  <c r="P38" i="5"/>
  <c r="P47" i="5"/>
  <c r="P43" i="5"/>
  <c r="P39" i="5"/>
  <c r="P34" i="5"/>
  <c r="P30" i="5"/>
  <c r="P26" i="5"/>
  <c r="P22" i="5"/>
  <c r="P42" i="5"/>
  <c r="P33" i="5"/>
  <c r="P25" i="5"/>
  <c r="E21" i="9"/>
  <c r="E20" i="9"/>
  <c r="E19" i="9"/>
  <c r="F19" i="10"/>
  <c r="F21" i="10"/>
  <c r="F23" i="10"/>
  <c r="F20" i="10"/>
  <c r="F18" i="10"/>
  <c r="F22" i="10"/>
  <c r="D20" i="9"/>
  <c r="D19" i="9"/>
  <c r="D21" i="9"/>
  <c r="D22" i="10"/>
  <c r="F134" i="8"/>
  <c r="E21" i="10"/>
  <c r="D23" i="10"/>
  <c r="E18" i="10"/>
  <c r="E23" i="10"/>
  <c r="D18" i="10"/>
  <c r="D19" i="10"/>
  <c r="G19" i="9"/>
  <c r="K19" i="9"/>
  <c r="E20" i="10"/>
  <c r="B21" i="9"/>
  <c r="B19" i="9"/>
  <c r="C21" i="9"/>
  <c r="C19" i="9"/>
  <c r="B20" i="9"/>
  <c r="C20" i="9"/>
</calcChain>
</file>

<file path=xl/sharedStrings.xml><?xml version="1.0" encoding="utf-8"?>
<sst xmlns="http://schemas.openxmlformats.org/spreadsheetml/2006/main" count="738" uniqueCount="218">
  <si>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</si>
  <si>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</si>
  <si>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</si>
  <si>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</si>
  <si>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</si>
  <si>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</si>
  <si>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</si>
  <si>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</si>
  <si>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</si>
  <si>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</si>
  <si>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</si>
  <si>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</si>
  <si>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Bezrobotni nowo zarejestrowani (napływ)</t>
  </si>
  <si>
    <t>OGÓŁEM</t>
  </si>
  <si>
    <t>z tego osoby:</t>
  </si>
  <si>
    <t>poprzednio pracujące</t>
  </si>
  <si>
    <t>dotychczas niepracujące</t>
  </si>
  <si>
    <t>Bezrobotni wyrejestrowani (odpływ)</t>
  </si>
  <si>
    <t>PODJĘCIE PRACY</t>
  </si>
  <si>
    <t>SZKOLENIE</t>
  </si>
  <si>
    <t>STAŻ</t>
  </si>
  <si>
    <t>PRZYGOTOWANIE ZAWODOWE DOROSŁYCH</t>
  </si>
  <si>
    <t>PRACE SPOŁECZNIE UŻYTECZNE</t>
  </si>
  <si>
    <t>w tym w ramach PAI</t>
  </si>
  <si>
    <t>SKIEROWANIE DO AGENCJI ZATRUDNIENIA W RAMACH ZLECANIA DZIAŁAŃ AKTYWIZ.</t>
  </si>
  <si>
    <t>ODMOWA bez uzasadnionej przyczyny przyjęcia propozycji odpowiedniej pracy lub innej formy pomocy, w tym w ramach PAI</t>
  </si>
  <si>
    <t>ODMOWA USTALENIA PROFILU POMOCY</t>
  </si>
  <si>
    <t>NIEPOTWIERDZENIE GOTOWOŚCI DO PRACY</t>
  </si>
  <si>
    <t>DOBROWOLNA REZYGNACJA ZE STATUSU BEZROBOTNEGO</t>
  </si>
  <si>
    <t>PODJĘCIE NAUKI</t>
  </si>
  <si>
    <t>OSIĄGNIĘCIE WIEKU EMERYTALNEGO</t>
  </si>
  <si>
    <t>NABYCIE PRAW EMERYTALNYCH LUB RENTOWYCH</t>
  </si>
  <si>
    <t>NABYCIE PRAW DO ŚWIADCZENIA PRZEDEMERYTALNEGO</t>
  </si>
  <si>
    <t>INNE</t>
  </si>
  <si>
    <t>niesubsydiowanej</t>
  </si>
  <si>
    <t>subsydiowanej</t>
  </si>
  <si>
    <t>POLSKA</t>
  </si>
  <si>
    <t>WOJ. MAŁOPOLSKIE</t>
  </si>
  <si>
    <t>POWIAT WADOWICKI</t>
  </si>
  <si>
    <t>STOPA BEZROBOCIA (%)</t>
  </si>
  <si>
    <t>WYSZCZEGÓLNIENIE</t>
  </si>
  <si>
    <t>2016 ROK</t>
  </si>
  <si>
    <t>2015 ROK</t>
  </si>
  <si>
    <t xml:space="preserve">LICZBA ZAREJESTROWANYCH BEZROBOTNYCH </t>
  </si>
  <si>
    <t>w tym:</t>
  </si>
  <si>
    <t>kobiety</t>
  </si>
  <si>
    <t>z prawem do zasiłku</t>
  </si>
  <si>
    <t>zamieszkali na wsi</t>
  </si>
  <si>
    <t>osoby w okresie do 12 m-cy od dnia ukończenia nauki</t>
  </si>
  <si>
    <t>cudzoziemcy</t>
  </si>
  <si>
    <t>bez kwalifikacji zawodowych</t>
  </si>
  <si>
    <t>bez doświadczenia zawodowego</t>
  </si>
  <si>
    <t>kobiety, które nie podjęły zatrudnienia po urodzeniu dziecka</t>
  </si>
  <si>
    <t>Osoby będące w szczególnej sytuacji na rynku pracy</t>
  </si>
  <si>
    <t>do 30 roku życia</t>
  </si>
  <si>
    <t>w tym do 25 r.ż.</t>
  </si>
  <si>
    <t>długotrwale bezrobotni</t>
  </si>
  <si>
    <t>powyżej 50 r.ż.</t>
  </si>
  <si>
    <t>niepełnosprawni</t>
  </si>
  <si>
    <t xml:space="preserve">OGÓŁEM </t>
  </si>
  <si>
    <t>posiadające co najmniej jedno dziecko niepełnosprawne do 18  r.ż.</t>
  </si>
  <si>
    <t>posiadające co najmniej jedno dziecko do 6 r.ż.</t>
  </si>
  <si>
    <t>prac interwencyjnych</t>
  </si>
  <si>
    <t>robót publicznych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</si>
  <si>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</si>
  <si>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</si>
  <si>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</si>
  <si>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świadczenia aktywizacyjnego</t>
  </si>
  <si>
    <t>podjęcia pracy w ramach grantu na telepracę</t>
  </si>
  <si>
    <t>podjęcia pracy w ramach refundacji składekna bezp. społeczne</t>
  </si>
  <si>
    <t>inne</t>
  </si>
  <si>
    <t>SPADEK / WZROST</t>
  </si>
  <si>
    <t>MNIEJ / WIECEJ</t>
  </si>
  <si>
    <t>STAN NA KONIEC M-CA</t>
  </si>
  <si>
    <t>korzystające ze świadczeń pomocy społecznej</t>
  </si>
  <si>
    <r>
      <rPr>
        <sz val="7"/>
        <color rgb="FF000000"/>
        <rFont val="Arial Black"/>
        <family val="2"/>
        <charset val="238"/>
      </rPr>
      <t xml:space="preserve"> </t>
    </r>
    <r>
      <rPr>
        <i/>
        <sz val="8"/>
        <color rgb="FF000000"/>
        <rFont val="Arial Black"/>
        <family val="2"/>
        <charset val="238"/>
      </rPr>
      <t>podjęcia pracy w ramach bonu zatrudnieniowego</t>
    </r>
  </si>
  <si>
    <r>
      <rPr>
        <sz val="7"/>
        <color rgb="FF000000"/>
        <rFont val="Arial Black"/>
        <family val="2"/>
        <charset val="238"/>
      </rPr>
      <t xml:space="preserve"> </t>
    </r>
    <r>
      <rPr>
        <i/>
        <sz val="8"/>
        <color rgb="FF000000"/>
        <rFont val="Arial Black"/>
        <family val="2"/>
        <charset val="238"/>
      </rPr>
      <t>podjęcia pracy w ramach dofinansowania wynagrodzenia za zatrudnienie skierowanego bezrobotnego powyżej 50 roku życia</t>
    </r>
  </si>
  <si>
    <t>podjęcie działalności gospodarczej</t>
  </si>
  <si>
    <t>18-24</t>
  </si>
  <si>
    <t>25-34</t>
  </si>
  <si>
    <t>35-44</t>
  </si>
  <si>
    <t>45-54</t>
  </si>
  <si>
    <t>55-59</t>
  </si>
  <si>
    <t>60 i więcej</t>
  </si>
  <si>
    <t>I KWARTAŁ</t>
  </si>
  <si>
    <t>II KWARTAŁ</t>
  </si>
  <si>
    <t>III KWARTAŁ</t>
  </si>
  <si>
    <t>IV KWARTAŁ</t>
  </si>
  <si>
    <t>BEZROBOTNI WG WIEKU</t>
  </si>
  <si>
    <t>BEZROBOTNI WG WYKSZTAŁCENIA</t>
  </si>
  <si>
    <t>wyższe</t>
  </si>
  <si>
    <t>policealne i średnie zawodowe</t>
  </si>
  <si>
    <t>średnie ogólnokształcące</t>
  </si>
  <si>
    <t>zasadnicze zawodowe</t>
  </si>
  <si>
    <t>BEZROBOTNI WG STAŻU PRACY</t>
  </si>
  <si>
    <t>do 1 roku</t>
  </si>
  <si>
    <t>1 do 5 lat</t>
  </si>
  <si>
    <t>5 do 10 lat</t>
  </si>
  <si>
    <t>10 do 20 lat</t>
  </si>
  <si>
    <t>20 do 30 lat</t>
  </si>
  <si>
    <t>30 i wiecej</t>
  </si>
  <si>
    <t>bez stażu</t>
  </si>
  <si>
    <t>BEZROBOTNI WG CZASU POZOSTAWANIA BEZ PRACY PRACY</t>
  </si>
  <si>
    <t>do 1 m-ca</t>
  </si>
  <si>
    <t>1 do 3 m-cy</t>
  </si>
  <si>
    <t>3 do 6 m-cy</t>
  </si>
  <si>
    <t>6 do 12 m-cy</t>
  </si>
  <si>
    <t>12 do 24 m-cy</t>
  </si>
  <si>
    <t>powyżej 24 m-cy</t>
  </si>
  <si>
    <t>STRUKTURA BEZROBOTNYCH</t>
  </si>
  <si>
    <t>gimnazjalne                        i niższe</t>
  </si>
  <si>
    <t>razem</t>
  </si>
  <si>
    <t>z poz. 1</t>
  </si>
  <si>
    <t>z poz. 3</t>
  </si>
  <si>
    <t>GMINA ANDRYCHÓW</t>
  </si>
  <si>
    <t>POZ.</t>
  </si>
  <si>
    <t>będący w szczególnej sytuacji na rynku pracy</t>
  </si>
  <si>
    <t>GMINA BRZEŹNICA</t>
  </si>
  <si>
    <t>GMINA KALWARIA ZEBRZYDOWSKA</t>
  </si>
  <si>
    <t>GMINA LANCKORONA</t>
  </si>
  <si>
    <t>GMINA MUCHARZ</t>
  </si>
  <si>
    <t>GMINA SPYTKOWICE</t>
  </si>
  <si>
    <t>GMINA STRYSZÓW</t>
  </si>
  <si>
    <t>GMINA TOMICE</t>
  </si>
  <si>
    <t>GMINA WADOWICE</t>
  </si>
  <si>
    <t>GMINA WIEPRZ</t>
  </si>
  <si>
    <t>BEZROBOTNI ZAREJESTROWANI WG GMIN</t>
  </si>
  <si>
    <t>RAZEM</t>
  </si>
  <si>
    <t>Profile pomocy</t>
  </si>
  <si>
    <t>II profil</t>
  </si>
  <si>
    <t>III profil</t>
  </si>
  <si>
    <t>Ogółem</t>
  </si>
  <si>
    <t>Kobiety</t>
  </si>
  <si>
    <t>I profil</t>
  </si>
  <si>
    <t>Liczba osób</t>
  </si>
  <si>
    <t>% udział w ogóle</t>
  </si>
  <si>
    <t>NAPŁYW I ODPŁYW BEZROBOTNYCH</t>
  </si>
  <si>
    <t>LICZBA ZAREJESTROWANYCH BEZROBOTNYCH W POWIECIE WADOWICKIM</t>
  </si>
  <si>
    <t xml:space="preserve">LICZBA ZAREJESTROWANYCH BEZROBOTNYCH - wybrane kategorie </t>
  </si>
  <si>
    <t>wyszczególniene</t>
  </si>
  <si>
    <t>wyszczególnienie</t>
  </si>
  <si>
    <t>NAPŁYW I ODPŁYW BEZROBOTNYCH W LATACH 2015 - 2016</t>
  </si>
  <si>
    <t>sprawdzenie</t>
  </si>
  <si>
    <t>Narastająco</t>
  </si>
  <si>
    <t>w tym w ramach bonu staż.</t>
  </si>
  <si>
    <t>w tym w ramach bonu szkol.</t>
  </si>
  <si>
    <t>WOLNE MIEJSCA PRACY I MIEJSCA AKTYWIZACJI ZAWODOWEJ</t>
  </si>
  <si>
    <t>zatrudnienie lub inna praca zarobkowa</t>
  </si>
  <si>
    <t>miejsca aktywizacji zawodowej</t>
  </si>
  <si>
    <t>staże</t>
  </si>
  <si>
    <t>przygotowanie zawodowe doroslych</t>
  </si>
  <si>
    <t>dla niepełnosprawnych</t>
  </si>
  <si>
    <t>z ogółem</t>
  </si>
  <si>
    <t>z tego</t>
  </si>
  <si>
    <t>prace społecznie użyteczne</t>
  </si>
  <si>
    <t>napływ</t>
  </si>
  <si>
    <t>odpływ</t>
  </si>
  <si>
    <t>I 2016</t>
  </si>
  <si>
    <t>II 2016</t>
  </si>
  <si>
    <t>III 2016</t>
  </si>
  <si>
    <t>bezrob.do 30 r.ż.</t>
  </si>
  <si>
    <t>długotrwale bezrob.</t>
  </si>
  <si>
    <t>bezrob.pow.50 r.ż.</t>
  </si>
  <si>
    <t xml:space="preserve">Andrychów </t>
  </si>
  <si>
    <t xml:space="preserve">Brzeźnica </t>
  </si>
  <si>
    <t xml:space="preserve">Kalwaria Zebrzydowska </t>
  </si>
  <si>
    <t xml:space="preserve">Lanckorona </t>
  </si>
  <si>
    <t xml:space="preserve">Mucharz </t>
  </si>
  <si>
    <t xml:space="preserve">Spytkowice </t>
  </si>
  <si>
    <t xml:space="preserve">Stryszów </t>
  </si>
  <si>
    <t xml:space="preserve">Tomice </t>
  </si>
  <si>
    <t xml:space="preserve">Wadowice </t>
  </si>
  <si>
    <t>Wieprz</t>
  </si>
  <si>
    <t>I KW. 2015</t>
  </si>
  <si>
    <t>I KW. 2016</t>
  </si>
  <si>
    <t>30 i więcej</t>
  </si>
  <si>
    <t>I kw 2015</t>
  </si>
  <si>
    <t>II kw 2016</t>
  </si>
  <si>
    <t>I kw. 2015</t>
  </si>
  <si>
    <t>I kw. 2016</t>
  </si>
  <si>
    <t>31.03.2015</t>
  </si>
  <si>
    <t>31.03.2016</t>
  </si>
  <si>
    <t>I'15</t>
  </si>
  <si>
    <t>I'16</t>
  </si>
  <si>
    <t>ANDRYCHÓW</t>
  </si>
  <si>
    <t>BRZEŹNICA</t>
  </si>
  <si>
    <t>KALWARIA ZEBRZYDOWSKA</t>
  </si>
  <si>
    <t>LANCKORONA</t>
  </si>
  <si>
    <t>MUCHARZ</t>
  </si>
  <si>
    <t>SPYTKOWICE</t>
  </si>
  <si>
    <t>STRYSZÓW</t>
  </si>
  <si>
    <t>TOMICE</t>
  </si>
  <si>
    <t>WADOWICE</t>
  </si>
  <si>
    <t>WIEPRZ</t>
  </si>
  <si>
    <t>2016/2015</t>
  </si>
  <si>
    <t>V 2015</t>
  </si>
  <si>
    <t>%</t>
  </si>
  <si>
    <t>narast</t>
  </si>
  <si>
    <t>Razem</t>
  </si>
  <si>
    <t>województwo</t>
  </si>
  <si>
    <t>l.bezrobotnych w tys.</t>
  </si>
  <si>
    <t xml:space="preserve">stopa </t>
  </si>
  <si>
    <t xml:space="preserve">LUBUSKIE                                                         </t>
  </si>
  <si>
    <t xml:space="preserve">OPOLSKIE                                                         </t>
  </si>
  <si>
    <t xml:space="preserve">PODLASKIE                                                        </t>
  </si>
  <si>
    <t xml:space="preserve">ŚWIĘTOKRZYSKIE                                                   </t>
  </si>
  <si>
    <t xml:space="preserve">POMORSKIE                                                        </t>
  </si>
  <si>
    <t xml:space="preserve">ZACHODNIOPOMORSKIE                                               </t>
  </si>
  <si>
    <t xml:space="preserve">WARMIŃSKO-MAZURSKIE                                              </t>
  </si>
  <si>
    <t xml:space="preserve">WIELKOPOLSKIE                                                    </t>
  </si>
  <si>
    <t xml:space="preserve">DOLNOŚLĄSKIE                                                     </t>
  </si>
  <si>
    <t xml:space="preserve">ŁÓDZKIE                                                          </t>
  </si>
  <si>
    <t xml:space="preserve">LUBELSKIE                                                        </t>
  </si>
  <si>
    <t xml:space="preserve">MAŁOPOLSKIE                                                      </t>
  </si>
  <si>
    <t xml:space="preserve">KUJAWSKO-POMORSKIE                                               </t>
  </si>
  <si>
    <t xml:space="preserve">PODKARPACKIE                                                     </t>
  </si>
  <si>
    <t xml:space="preserve">ŚLĄSKIE                                                          </t>
  </si>
  <si>
    <t xml:space="preserve">MAZOWIECKIE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</si>
</sst>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1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4"/>
      <color theme="1"/>
      <name val="Arial Black"/>
      <family val="2"/>
      <charset val="238"/>
    </font>
    <font>
      <b/>
      <sz val="16"/>
      <color theme="1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i/>
      <sz val="12"/>
      <color theme="1"/>
      <name val="Arial Black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1"/>
      <color theme="1"/>
      <name val="Arial Black"/>
      <family val="2"/>
      <charset val="238"/>
    </font>
    <font>
      <b/>
      <i/>
      <sz val="16"/>
      <color theme="1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b/>
      <i/>
      <sz val="14"/>
      <color theme="1"/>
      <name val="Arial Black"/>
      <family val="2"/>
      <charset val="238"/>
    </font>
    <font>
      <b/>
      <i/>
      <sz val="12"/>
      <color rgb="FFFF0000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i/>
      <sz val="12"/>
      <color theme="1"/>
      <name val="Arial Black"/>
      <family val="2"/>
      <charset val="238"/>
    </font>
    <font>
      <b/>
      <sz val="11"/>
      <color rgb="FF000000"/>
      <name val="Arial Black"/>
      <family val="2"/>
      <charset val="238"/>
    </font>
    <font>
      <i/>
      <sz val="10"/>
      <color rgb="FF000000"/>
      <name val="Arial Black"/>
      <family val="2"/>
      <charset val="238"/>
    </font>
    <font>
      <i/>
      <sz val="9"/>
      <color rgb="FF000000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b/>
      <i/>
      <sz val="16"/>
      <name val="Arial Black"/>
      <family val="2"/>
      <charset val="238"/>
    </font>
    <font>
      <b/>
      <i/>
      <sz val="10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sz val="14"/>
      <color theme="1"/>
      <name val="Arial Black"/>
      <family val="2"/>
      <charset val="238"/>
    </font>
    <font>
      <i/>
      <sz val="8"/>
      <color rgb="FF000000"/>
      <name val="Arial Black"/>
      <family val="2"/>
      <charset val="238"/>
    </font>
    <font>
      <sz val="8"/>
      <color rgb="FF000000"/>
      <name val="Arial Black"/>
      <family val="2"/>
      <charset val="238"/>
    </font>
    <font>
      <sz val="7"/>
      <color rgb="FF000000"/>
      <name val="Arial Black"/>
      <family val="2"/>
      <charset val="238"/>
    </font>
    <font>
      <i/>
      <sz val="14"/>
      <color theme="1"/>
      <name val="Arial Black"/>
      <family val="2"/>
      <charset val="238"/>
    </font>
    <font>
      <i/>
      <sz val="16"/>
      <color theme="1"/>
      <name val="Arial Black"/>
      <family val="2"/>
      <charset val="238"/>
    </font>
    <font>
      <i/>
      <sz val="18"/>
      <color theme="1"/>
      <name val="Arial Black"/>
      <family val="2"/>
      <charset val="238"/>
    </font>
    <font>
      <sz val="12"/>
      <color theme="1"/>
      <name val="Arial"/>
      <family val="2"/>
      <charset val="238"/>
    </font>
    <font>
      <sz val="11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b/>
      <sz val="9"/>
      <color theme="1"/>
      <name val="Arial Black"/>
      <family val="2"/>
      <charset val="238"/>
    </font>
    <font>
      <b/>
      <sz val="8"/>
      <color theme="1"/>
      <name val="Arial Black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000000"/>
      <name val="Cambria"/>
      <family val="1"/>
      <charset val="238"/>
    </font>
    <font>
      <sz val="12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b/>
      <i/>
      <sz val="11"/>
      <color theme="1"/>
      <name val="Arial Black"/>
      <family val="2"/>
      <charset val="238"/>
    </font>
    <font>
      <b/>
      <sz val="8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7"/>
      <color rgb="FF000000"/>
      <name val="Cambria"/>
      <family val="1"/>
      <charset val="238"/>
    </font>
    <font>
      <sz val="11"/>
      <color rgb="FFFF0000"/>
      <name val="Arial Black"/>
      <family val="2"/>
      <charset val="238"/>
    </font>
    <font>
      <sz val="11"/>
      <color theme="7" tint="-0.249977111117893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403152"/>
      </left>
      <right style="hair">
        <color rgb="FF403152"/>
      </right>
      <top style="hair">
        <color rgb="FF403152"/>
      </top>
      <bottom style="hair">
        <color rgb="FF403152"/>
      </bottom>
      <diagonal/>
    </border>
    <border>
      <left style="hair">
        <color rgb="FF5F497A"/>
      </left>
      <right style="hair">
        <color rgb="FF5F497A"/>
      </right>
      <top style="hair">
        <color rgb="FF5F497A"/>
      </top>
      <bottom style="hair">
        <color rgb="FF5F497A"/>
      </bottom>
      <diagonal/>
    </border>
    <border>
      <left style="medium">
        <color rgb="FF5F497A"/>
      </left>
      <right style="medium">
        <color rgb="FF5F497A"/>
      </right>
      <top style="medium">
        <color rgb="FF5F497A"/>
      </top>
      <bottom style="medium">
        <color rgb="FF5F497A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 applyAlignment="1">
      <alignment vertical="center"/>
    </xf>
    <xf numFmtId="0" fontId="6" fillId="11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right" vertical="center" wrapText="1"/>
    </xf>
    <xf numFmtId="0" fontId="15" fillId="0" borderId="0" xfId="0" applyFont="1"/>
    <xf numFmtId="0" fontId="16" fillId="5" borderId="1" xfId="0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top" wrapText="1"/>
    </xf>
    <xf numFmtId="0" fontId="20" fillId="1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right" vertical="center" wrapText="1"/>
    </xf>
    <xf numFmtId="0" fontId="25" fillId="5" borderId="1" xfId="0" applyFont="1" applyFill="1" applyBorder="1" applyAlignment="1">
      <alignment horizontal="righ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1" fillId="11" borderId="1" xfId="0" applyFont="1" applyFill="1" applyBorder="1" applyAlignment="1">
      <alignment horizontal="left" vertical="center" wrapText="1" indent="1"/>
    </xf>
    <xf numFmtId="0" fontId="10" fillId="11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right" vertical="center" wrapText="1" indent="1"/>
    </xf>
    <xf numFmtId="0" fontId="32" fillId="11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3" fontId="0" fillId="0" borderId="0" xfId="0" applyNumberFormat="1"/>
    <xf numFmtId="0" fontId="10" fillId="1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9" fillId="0" borderId="3" xfId="0" applyFont="1" applyBorder="1" applyAlignment="1">
      <alignment horizontal="center" vertical="center" wrapText="1"/>
    </xf>
    <xf numFmtId="0" fontId="35" fillId="0" borderId="0" xfId="0" applyFont="1"/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center" wrapText="1"/>
    </xf>
    <xf numFmtId="0" fontId="29" fillId="17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left" vertical="center" wrapText="1"/>
    </xf>
    <xf numFmtId="0" fontId="29" fillId="18" borderId="1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vertical="center" wrapText="1"/>
    </xf>
    <xf numFmtId="0" fontId="10" fillId="7" borderId="0" xfId="0" applyFont="1" applyFill="1"/>
    <xf numFmtId="0" fontId="22" fillId="0" borderId="4" xfId="0" applyFont="1" applyBorder="1" applyAlignment="1">
      <alignment horizontal="center" wrapText="1"/>
    </xf>
    <xf numFmtId="0" fontId="35" fillId="7" borderId="0" xfId="0" applyFont="1" applyFill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0" fillId="0" borderId="0" xfId="0" applyFont="1" applyFill="1"/>
    <xf numFmtId="0" fontId="39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21" fillId="20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1" xfId="0" applyBorder="1"/>
    <xf numFmtId="0" fontId="44" fillId="0" borderId="0" xfId="0" applyFont="1"/>
    <xf numFmtId="10" fontId="44" fillId="0" borderId="0" xfId="0" applyNumberFormat="1" applyFont="1"/>
    <xf numFmtId="0" fontId="45" fillId="0" borderId="0" xfId="0" applyFont="1" applyBorder="1" applyAlignment="1">
      <alignment horizontal="center"/>
    </xf>
    <xf numFmtId="0" fontId="0" fillId="0" borderId="0" xfId="0" applyFill="1"/>
    <xf numFmtId="0" fontId="0" fillId="0" borderId="16" xfId="0" applyFont="1" applyBorder="1"/>
    <xf numFmtId="10" fontId="0" fillId="0" borderId="16" xfId="0" applyNumberFormat="1" applyFont="1" applyBorder="1"/>
    <xf numFmtId="0" fontId="46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17" xfId="0" applyFont="1" applyFill="1" applyBorder="1" applyAlignment="1">
      <alignment horizontal="center" wrapText="1"/>
    </xf>
    <xf numFmtId="0" fontId="0" fillId="0" borderId="17" xfId="0" applyFont="1" applyBorder="1"/>
    <xf numFmtId="10" fontId="0" fillId="0" borderId="17" xfId="0" applyNumberFormat="1" applyFont="1" applyBorder="1"/>
    <xf numFmtId="0" fontId="45" fillId="0" borderId="18" xfId="0" applyFont="1" applyBorder="1" applyAlignment="1">
      <alignment horizontal="center"/>
    </xf>
    <xf numFmtId="0" fontId="45" fillId="0" borderId="18" xfId="0" applyFont="1" applyFill="1" applyBorder="1" applyAlignment="1">
      <alignment horizontal="center" wrapText="1"/>
    </xf>
    <xf numFmtId="0" fontId="0" fillId="0" borderId="18" xfId="0" applyFont="1" applyBorder="1"/>
    <xf numFmtId="10" fontId="0" fillId="0" borderId="18" xfId="0" applyNumberFormat="1" applyFont="1" applyBorder="1"/>
    <xf numFmtId="0" fontId="4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8" fillId="21" borderId="19" xfId="0" applyFont="1" applyFill="1" applyBorder="1" applyAlignment="1">
      <alignment horizontal="center" vertical="center" wrapText="1"/>
    </xf>
    <xf numFmtId="0" fontId="45" fillId="21" borderId="19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16" fillId="7" borderId="3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0" fontId="9" fillId="4" borderId="1" xfId="0" applyNumberFormat="1" applyFont="1" applyFill="1" applyBorder="1" applyAlignment="1">
      <alignment horizontal="center" vertical="center" wrapText="1"/>
    </xf>
    <xf numFmtId="0" fontId="49" fillId="7" borderId="3" xfId="0" applyFont="1" applyFill="1" applyBorder="1" applyAlignment="1">
      <alignment horizontal="center" vertical="center" wrapText="1"/>
    </xf>
    <xf numFmtId="10" fontId="49" fillId="7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2" fillId="5" borderId="1" xfId="0" applyFont="1" applyFill="1" applyBorder="1" applyAlignment="1">
      <alignment horizontal="center" textRotation="180" wrapText="1"/>
    </xf>
    <xf numFmtId="0" fontId="50" fillId="5" borderId="1" xfId="0" applyFont="1" applyFill="1" applyBorder="1" applyAlignment="1">
      <alignment horizontal="center" textRotation="180" wrapText="1"/>
    </xf>
    <xf numFmtId="0" fontId="51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0" fillId="22" borderId="1" xfId="0" applyFont="1" applyFill="1" applyBorder="1" applyAlignment="1">
      <alignment horizontal="center" wrapText="1"/>
    </xf>
    <xf numFmtId="10" fontId="0" fillId="0" borderId="0" xfId="0" applyNumberFormat="1" applyAlignment="1">
      <alignment vertical="center"/>
    </xf>
    <xf numFmtId="4" fontId="0" fillId="0" borderId="0" xfId="0" applyNumberFormat="1"/>
    <xf numFmtId="0" fontId="0" fillId="0" borderId="0" xfId="0" applyAlignment="1">
      <alignment horizontal="right"/>
    </xf>
    <xf numFmtId="0" fontId="29" fillId="0" borderId="7" xfId="0" applyFont="1" applyFill="1" applyBorder="1" applyAlignment="1">
      <alignment horizontal="center" vertical="center"/>
    </xf>
    <xf numFmtId="0" fontId="23" fillId="23" borderId="1" xfId="0" applyFont="1" applyFill="1" applyBorder="1" applyAlignment="1">
      <alignment vertical="center" wrapText="1"/>
    </xf>
    <xf numFmtId="0" fontId="10" fillId="23" borderId="1" xfId="0" applyFont="1" applyFill="1" applyBorder="1" applyAlignment="1">
      <alignment horizontal="center" vertical="center" wrapText="1"/>
    </xf>
    <xf numFmtId="0" fontId="26" fillId="23" borderId="1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vertical="center" wrapText="1"/>
    </xf>
    <xf numFmtId="4" fontId="53" fillId="0" borderId="1" xfId="0" applyNumberFormat="1" applyFont="1" applyBorder="1" applyAlignment="1">
      <alignment vertical="center" wrapText="1"/>
    </xf>
    <xf numFmtId="4" fontId="5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4" fontId="44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right" vertical="center" wrapText="1"/>
    </xf>
    <xf numFmtId="4" fontId="55" fillId="0" borderId="0" xfId="0" applyNumberFormat="1" applyFont="1"/>
    <xf numFmtId="4" fontId="44" fillId="0" borderId="0" xfId="0" applyNumberFormat="1" applyFont="1"/>
    <xf numFmtId="4" fontId="0" fillId="0" borderId="0" xfId="0" applyNumberFormat="1" applyAlignment="1">
      <alignment vertical="center"/>
    </xf>
    <xf numFmtId="3" fontId="38" fillId="0" borderId="1" xfId="0" applyNumberFormat="1" applyFont="1" applyBorder="1" applyAlignment="1">
      <alignment vertical="center" wrapText="1"/>
    </xf>
    <xf numFmtId="2" fontId="53" fillId="14" borderId="1" xfId="0" applyNumberFormat="1" applyFont="1" applyFill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3" borderId="7" xfId="0" applyFont="1" applyFill="1" applyBorder="1" applyAlignment="1">
      <alignment horizontal="center" vertical="center" wrapText="1"/>
    </xf>
    <xf numFmtId="10" fontId="9" fillId="7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38" fillId="14" borderId="1" xfId="0" applyNumberFormat="1" applyFont="1" applyFill="1" applyBorder="1" applyAlignment="1">
      <alignment vertical="center" wrapText="1"/>
    </xf>
    <xf numFmtId="0" fontId="57" fillId="0" borderId="7" xfId="0" applyFont="1" applyFill="1" applyBorder="1"/>
    <xf numFmtId="164" fontId="58" fillId="0" borderId="7" xfId="0" applyNumberFormat="1" applyFont="1" applyFill="1" applyBorder="1"/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wrapText="1"/>
    </xf>
    <xf numFmtId="0" fontId="35" fillId="7" borderId="0" xfId="0" applyFont="1" applyFill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21" fillId="14" borderId="6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/>
    </xf>
    <xf numFmtId="0" fontId="22" fillId="0" borderId="3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36" fillId="7" borderId="0" xfId="0" applyFont="1" applyFill="1" applyAlignment="1">
      <alignment horizontal="center"/>
    </xf>
    <xf numFmtId="0" fontId="17" fillId="7" borderId="0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30" fillId="14" borderId="11" xfId="0" applyFont="1" applyFill="1" applyBorder="1" applyAlignment="1">
      <alignment horizontal="center" vertical="center" wrapText="1"/>
    </xf>
    <xf numFmtId="0" fontId="30" fillId="14" borderId="12" xfId="0" applyFont="1" applyFill="1" applyBorder="1" applyAlignment="1">
      <alignment horizontal="center" vertical="center" wrapText="1"/>
    </xf>
    <xf numFmtId="0" fontId="30" fillId="14" borderId="8" xfId="0" applyFont="1" applyFill="1" applyBorder="1" applyAlignment="1">
      <alignment horizontal="center" vertical="center" wrapText="1"/>
    </xf>
    <xf numFmtId="0" fontId="30" fillId="14" borderId="14" xfId="0" applyFont="1" applyFill="1" applyBorder="1" applyAlignment="1">
      <alignment horizontal="center" vertical="center" wrapText="1"/>
    </xf>
    <xf numFmtId="0" fontId="30" fillId="14" borderId="0" xfId="0" applyFont="1" applyFill="1" applyBorder="1" applyAlignment="1">
      <alignment horizontal="center" vertical="center" wrapText="1"/>
    </xf>
    <xf numFmtId="0" fontId="30" fillId="14" borderId="13" xfId="0" applyFont="1" applyFill="1" applyBorder="1" applyAlignment="1">
      <alignment horizontal="center" vertical="center" wrapText="1"/>
    </xf>
    <xf numFmtId="0" fontId="30" fillId="14" borderId="15" xfId="0" applyFont="1" applyFill="1" applyBorder="1" applyAlignment="1">
      <alignment horizontal="center" vertical="center" wrapText="1"/>
    </xf>
    <xf numFmtId="0" fontId="30" fillId="14" borderId="10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1" fillId="19" borderId="3" xfId="0" applyFont="1" applyFill="1" applyBorder="1" applyAlignment="1">
      <alignment horizontal="center" vertical="center" wrapText="1"/>
    </xf>
    <xf numFmtId="0" fontId="21" fillId="19" borderId="4" xfId="0" applyFont="1" applyFill="1" applyBorder="1" applyAlignment="1">
      <alignment horizontal="center" vertical="center" wrapText="1"/>
    </xf>
    <xf numFmtId="0" fontId="43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/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51" fillId="0" borderId="6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01060337543272E-2"/>
          <c:y val="3.9933239114341476E-2"/>
          <c:w val="0.87751653250047912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strRef>
              <c:f>STOPA_BEZROB!$A$6</c:f>
              <c:strCache>
                <c:ptCount val="1"/>
                <c:pt idx="0">
                  <c:v>POLSKA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  <a:latin typeface="Arial Black" pitchFamily="34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STOPA_BEZROB!$B$5:$N$5</c:f>
              <c:strCache>
                <c:ptCount val="13"/>
                <c:pt idx="0">
                  <c:v>XII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STOPA_BEZROB!$B$6:$N$6</c:f>
              <c:numCache>
                <c:formatCode>General</c:formatCode>
                <c:ptCount val="13"/>
                <c:pt idx="0">
                  <c:v>9.8000000000000007</c:v>
                </c:pt>
                <c:pt idx="1">
                  <c:v>10.3</c:v>
                </c:pt>
                <c:pt idx="2">
                  <c:v>10.3</c:v>
                </c:pt>
                <c:pt idx="3" formatCode="0.0">
                  <c:v>10</c:v>
                </c:pt>
                <c:pt idx="4" formatCode="0.0">
                  <c:v>10</c:v>
                </c:pt>
                <c:pt idx="5" formatCode="0.0">
                  <c:v>9.1</c:v>
                </c:pt>
                <c:pt idx="6" formatCode="0.0">
                  <c:v>8.8000000000000007</c:v>
                </c:pt>
                <c:pt idx="7" formatCode="0.0">
                  <c:v>8.6</c:v>
                </c:pt>
                <c:pt idx="8" formatCode="0.0">
                  <c:v>8.5</c:v>
                </c:pt>
                <c:pt idx="9" formatCode="0.0">
                  <c:v>8.3000000000000007</c:v>
                </c:pt>
                <c:pt idx="10" formatCode="0.0">
                  <c:v>8.1999999999999993</c:v>
                </c:pt>
                <c:pt idx="11" formatCode="0.0">
                  <c:v>8.1999999999999993</c:v>
                </c:pt>
                <c:pt idx="12" formatCode="0.0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00-4D31-AF99-A7D7A1649ED0}"/>
            </c:ext>
          </c:extLst>
        </c:ser>
        <c:ser>
          <c:idx val="1"/>
          <c:order val="1"/>
          <c:tx>
            <c:strRef>
              <c:f>STOPA_BEZROB!$A$7</c:f>
              <c:strCache>
                <c:ptCount val="1"/>
                <c:pt idx="0">
                  <c:v>WOJ. MAŁOPOLSKIE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1.709401709401710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00-4D31-AF99-A7D7A1649ED0}"/>
                </c:ext>
              </c:extLst>
            </c:dLbl>
            <c:dLbl>
              <c:idx val="2"/>
              <c:layout>
                <c:manualLayout>
                  <c:x val="0"/>
                  <c:y val="2.051282051282051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00-4D31-AF99-A7D7A1649ED0}"/>
                </c:ext>
              </c:extLst>
            </c:dLbl>
            <c:dLbl>
              <c:idx val="6"/>
              <c:layout>
                <c:manualLayout>
                  <c:x val="1.4652014652014659E-3"/>
                  <c:y val="-0.1025641025641026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00-4D31-AF99-A7D7A1649ED0}"/>
                </c:ext>
              </c:extLst>
            </c:dLbl>
            <c:dLbl>
              <c:idx val="7"/>
              <c:layout>
                <c:manualLayout>
                  <c:x val="-2.1209578054298111E-2"/>
                  <c:y val="-6.399286987522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98-4D1A-BBE6-493E384443EA}"/>
                </c:ext>
              </c:extLst>
            </c:dLbl>
            <c:dLbl>
              <c:idx val="8"/>
              <c:layout>
                <c:manualLayout>
                  <c:x val="-2.4068967574635412E-2"/>
                  <c:y val="-3.9037433155080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98-4D1A-BBE6-493E384443EA}"/>
                </c:ext>
              </c:extLst>
            </c:dLbl>
            <c:dLbl>
              <c:idx val="9"/>
              <c:layout>
                <c:manualLayout>
                  <c:x val="-2.406896757463552E-2"/>
                  <c:y val="-4.9732620320855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E6-4AAD-A6FE-D11A0A704FC4}"/>
                </c:ext>
              </c:extLst>
            </c:dLbl>
            <c:dLbl>
              <c:idx val="10"/>
              <c:layout>
                <c:manualLayout>
                  <c:x val="-2.3686302314567448E-2"/>
                  <c:y val="-4.2300884955752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C6-4411-997C-9C1CDABDE7FD}"/>
                </c:ext>
              </c:extLst>
            </c:dLbl>
            <c:dLbl>
              <c:idx val="11"/>
              <c:layout>
                <c:manualLayout>
                  <c:x val="-2.5498662334804221E-2"/>
                  <c:y val="-4.6167557932263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34-4314-B125-C8932CAAC719}"/>
                </c:ext>
              </c:extLst>
            </c:dLbl>
            <c:dLbl>
              <c:idx val="12"/>
              <c:layout>
                <c:manualLayout>
                  <c:x val="-2.4068967574635412E-2"/>
                  <c:y val="-4.2602495543672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4D-48B5-ABB1-D7456832B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Arial Black" pitchFamily="34" charset="0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STOPA_BEZROB!$B$5:$N$5</c:f>
              <c:strCache>
                <c:ptCount val="13"/>
                <c:pt idx="0">
                  <c:v>XII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STOPA_BEZROB!$B$7:$N$7</c:f>
              <c:numCache>
                <c:formatCode>General</c:formatCode>
                <c:ptCount val="13"/>
                <c:pt idx="0">
                  <c:v>8.4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8.5</c:v>
                </c:pt>
                <c:pt idx="4" formatCode="0.0">
                  <c:v>8.1</c:v>
                </c:pt>
                <c:pt idx="5" formatCode="0.0">
                  <c:v>7.7</c:v>
                </c:pt>
                <c:pt idx="6" formatCode="0.0">
                  <c:v>7.3</c:v>
                </c:pt>
                <c:pt idx="7" formatCode="0.0">
                  <c:v>7</c:v>
                </c:pt>
                <c:pt idx="8" formatCode="0.0">
                  <c:v>6.9</c:v>
                </c:pt>
                <c:pt idx="9" formatCode="0.0">
                  <c:v>6.7</c:v>
                </c:pt>
                <c:pt idx="10" formatCode="0.0">
                  <c:v>6.6</c:v>
                </c:pt>
                <c:pt idx="11" formatCode="0.0">
                  <c:v>6.6</c:v>
                </c:pt>
                <c:pt idx="12" formatCode="0.0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00-4D31-AF99-A7D7A1649ED0}"/>
            </c:ext>
          </c:extLst>
        </c:ser>
        <c:ser>
          <c:idx val="2"/>
          <c:order val="2"/>
          <c:tx>
            <c:strRef>
              <c:f>STOPA_BEZROB!$A$8</c:f>
              <c:strCache>
                <c:ptCount val="1"/>
                <c:pt idx="0">
                  <c:v>POWIAT WADOWICKI</c:v>
                </c:pt>
              </c:strCache>
            </c:strRef>
          </c:tx>
          <c:dLbls>
            <c:dLbl>
              <c:idx val="0"/>
              <c:layout>
                <c:manualLayout>
                  <c:x val="-5.5865921787709534E-3"/>
                  <c:y val="3.418803418803419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00-4D31-AF99-A7D7A1649ED0}"/>
                </c:ext>
              </c:extLst>
            </c:dLbl>
            <c:dLbl>
              <c:idx val="1"/>
              <c:layout>
                <c:manualLayout>
                  <c:x val="1.8621973929236555E-3"/>
                  <c:y val="1.709401709401710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00-4D31-AF99-A7D7A1649ED0}"/>
                </c:ext>
              </c:extLst>
            </c:dLbl>
            <c:dLbl>
              <c:idx val="2"/>
              <c:layout>
                <c:manualLayout>
                  <c:x val="0"/>
                  <c:y val="1.709401709401710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00-4D31-AF99-A7D7A1649ED0}"/>
                </c:ext>
              </c:extLst>
            </c:dLbl>
            <c:dLbl>
              <c:idx val="6"/>
              <c:layout>
                <c:manualLayout>
                  <c:x val="1.4652014652014659E-3"/>
                  <c:y val="0.10598290598290599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00-4D31-AF99-A7D7A1649ED0}"/>
                </c:ext>
              </c:extLst>
            </c:dLbl>
            <c:dLbl>
              <c:idx val="7"/>
              <c:layout>
                <c:manualLayout>
                  <c:x val="-3.2647136135647639E-2"/>
                  <c:y val="5.6862745098039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98-4D1A-BBE6-493E384443EA}"/>
                </c:ext>
              </c:extLst>
            </c:dLbl>
            <c:dLbl>
              <c:idx val="8"/>
              <c:layout>
                <c:manualLayout>
                  <c:x val="-2.1209601701651523E-2"/>
                  <c:y val="4.2173507072677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98-4D1A-BBE6-493E384443EA}"/>
                </c:ext>
              </c:extLst>
            </c:dLbl>
            <c:dLbl>
              <c:idx val="9"/>
              <c:layout>
                <c:manualLayout>
                  <c:x val="-2.2639277019672575E-2"/>
                  <c:y val="2.796376559124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6-4AAD-A6FE-D11A0A704FC4}"/>
                </c:ext>
              </c:extLst>
            </c:dLbl>
            <c:dLbl>
              <c:idx val="10"/>
              <c:layout>
                <c:manualLayout>
                  <c:x val="-2.790719573700853E-2"/>
                  <c:y val="3.876106194690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6-4411-997C-9C1CDABDE7FD}"/>
                </c:ext>
              </c:extLst>
            </c:dLbl>
            <c:dLbl>
              <c:idx val="11"/>
              <c:layout>
                <c:manualLayout>
                  <c:x val="-2.9787746615310334E-2"/>
                  <c:y val="4.6167557932263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34-4314-B125-C8932CAAC719}"/>
                </c:ext>
              </c:extLst>
            </c:dLbl>
            <c:dLbl>
              <c:idx val="12"/>
              <c:layout>
                <c:manualLayout>
                  <c:x val="-2.978774661531023E-2"/>
                  <c:y val="4.6167557932263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4D-48B5-ABB1-D7456832B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  <a:latin typeface="Arial Black" pitchFamily="34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STOPA_BEZROB!$B$5:$N$5</c:f>
              <c:strCache>
                <c:ptCount val="13"/>
                <c:pt idx="0">
                  <c:v>XII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STOPA_BEZROB!$B$8:$N$8</c:f>
              <c:numCache>
                <c:formatCode>General</c:formatCode>
                <c:ptCount val="13"/>
                <c:pt idx="0">
                  <c:v>8.8000000000000007</c:v>
                </c:pt>
                <c:pt idx="1">
                  <c:v>9.1999999999999993</c:v>
                </c:pt>
                <c:pt idx="2">
                  <c:v>9.1999999999999993</c:v>
                </c:pt>
                <c:pt idx="3">
                  <c:v>8.9</c:v>
                </c:pt>
                <c:pt idx="4" formatCode="0.0">
                  <c:v>8.4</c:v>
                </c:pt>
                <c:pt idx="5" formatCode="0.0">
                  <c:v>7.9</c:v>
                </c:pt>
                <c:pt idx="6" formatCode="0.0">
                  <c:v>7.1</c:v>
                </c:pt>
                <c:pt idx="7" formatCode="0.0">
                  <c:v>6.7</c:v>
                </c:pt>
                <c:pt idx="8" formatCode="0.0">
                  <c:v>6.2</c:v>
                </c:pt>
                <c:pt idx="9" formatCode="0.0">
                  <c:v>6.1</c:v>
                </c:pt>
                <c:pt idx="10" formatCode="0.0">
                  <c:v>6</c:v>
                </c:pt>
                <c:pt idx="11" formatCode="0.0">
                  <c:v>6</c:v>
                </c:pt>
                <c:pt idx="12" formatCode="0.0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00-4D31-AF99-A7D7A1649E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019968"/>
        <c:axId val="56042240"/>
      </c:lineChart>
      <c:catAx>
        <c:axId val="5601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56042240"/>
        <c:crosses val="autoZero"/>
        <c:auto val="1"/>
        <c:lblAlgn val="ctr"/>
        <c:lblOffset val="100"/>
        <c:noMultiLvlLbl val="0"/>
      </c:catAx>
      <c:valAx>
        <c:axId val="56042240"/>
        <c:scaling>
          <c:orientation val="minMax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56019968"/>
        <c:crosses val="autoZero"/>
        <c:crossBetween val="between"/>
        <c:majorUnit val="0.5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5635418649591879"/>
          <c:y val="6.880543778181572E-2"/>
          <c:w val="0.21547486033519594"/>
          <c:h val="0.23703667810754425"/>
        </c:manualLayout>
      </c:layout>
      <c:overlay val="0"/>
      <c:txPr>
        <a:bodyPr/>
        <a:lstStyle/>
        <a:p>
          <a:pPr>
            <a:defRPr sz="900">
              <a:latin typeface="Arial Black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CC"/>
    </a:solidFill>
    <a:ln cap="rnd"/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Arkusz3!$D$7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Arkusz3!$E$6:$H$6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Arkusz3!$E$8:$H$8</c:f>
              <c:numCache>
                <c:formatCode>General</c:formatCode>
                <c:ptCount val="4"/>
                <c:pt idx="0">
                  <c:v>263</c:v>
                </c:pt>
                <c:pt idx="1">
                  <c:v>314</c:v>
                </c:pt>
                <c:pt idx="2">
                  <c:v>554</c:v>
                </c:pt>
                <c:pt idx="3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0-4FDC-B026-9B2D8A31ABC9}"/>
            </c:ext>
          </c:extLst>
        </c:ser>
        <c:ser>
          <c:idx val="1"/>
          <c:order val="1"/>
          <c:tx>
            <c:strRef>
              <c:f>Arkusz3!$D$8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Arkusz3!$E$6:$H$6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Arkusz3!$E$7:$H$7</c:f>
              <c:numCache>
                <c:formatCode>General</c:formatCode>
                <c:ptCount val="4"/>
                <c:pt idx="0">
                  <c:v>181</c:v>
                </c:pt>
                <c:pt idx="1">
                  <c:v>192</c:v>
                </c:pt>
                <c:pt idx="2">
                  <c:v>377</c:v>
                </c:pt>
                <c:pt idx="3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0-4FDC-B026-9B2D8A31A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52224"/>
        <c:axId val="62053760"/>
      </c:barChart>
      <c:catAx>
        <c:axId val="6205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053760"/>
        <c:crosses val="autoZero"/>
        <c:auto val="1"/>
        <c:lblAlgn val="ctr"/>
        <c:lblOffset val="100"/>
        <c:noMultiLvlLbl val="0"/>
      </c:catAx>
      <c:valAx>
        <c:axId val="6205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5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42923993875765531"/>
          <c:y val="0.17171296296296296"/>
          <c:w val="0.52564195100612421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Arkusz4!$B$2</c:f>
              <c:strCache>
                <c:ptCount val="1"/>
                <c:pt idx="0">
                  <c:v>l.bezrobotnych w tys.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Arkusz4!$A$3:$A$18</c:f>
              <c:strCache>
                <c:ptCount val="16"/>
                <c:pt idx="0">
                  <c:v>WIELKOPOLSKIE                                                    </c:v>
                </c:pt>
                <c:pt idx="1">
                  <c:v>ŚLĄSKIE                                                          </c:v>
                </c:pt>
                <c:pt idx="2">
                  <c:v>MAŁOPOLSKIE                                                      </c:v>
                </c:pt>
                <c:pt idx="3">
                  <c:v>MAZOWIECKIE                                                      </c:v>
                </c:pt>
                <c:pt idx="4">
                  <c:v>POMORSKIE                                                        </c:v>
                </c:pt>
                <c:pt idx="5">
                  <c:v>DOLNOŚLĄSKIE                                                     </c:v>
                </c:pt>
                <c:pt idx="6">
                  <c:v>ŁÓDZKIE                                                          </c:v>
                </c:pt>
                <c:pt idx="7">
                  <c:v>LUBUSKIE                                                         </c:v>
                </c:pt>
                <c:pt idx="8">
                  <c:v>OPOLSKIE                                                         </c:v>
                </c:pt>
                <c:pt idx="9">
                  <c:v>PODLASKIE                                                        </c:v>
                </c:pt>
                <c:pt idx="10">
                  <c:v>LUBELSKIE                                                        </c:v>
                </c:pt>
                <c:pt idx="11">
                  <c:v>ŚWIĘTOKRZYSKIE                                                   </c:v>
                </c:pt>
                <c:pt idx="12">
                  <c:v>ZACHODNIOPOMORSKIE                                               </c:v>
                </c:pt>
                <c:pt idx="13">
                  <c:v>PODKARPACKIE                                                     </c:v>
                </c:pt>
                <c:pt idx="14">
                  <c:v>KUJAWSKO-POMORSKIE                                               </c:v>
                </c:pt>
                <c:pt idx="15">
                  <c:v>WARMIŃSKO-MAZURSKIE                                              </c:v>
                </c:pt>
              </c:strCache>
            </c:strRef>
          </c:cat>
          <c:val>
            <c:numRef>
              <c:f>Arkusz4!$B$3:$B$18</c:f>
              <c:numCache>
                <c:formatCode>0.0</c:formatCode>
                <c:ptCount val="16"/>
                <c:pt idx="0">
                  <c:v>77.7</c:v>
                </c:pt>
                <c:pt idx="1">
                  <c:v>120</c:v>
                </c:pt>
                <c:pt idx="2">
                  <c:v>96.5</c:v>
                </c:pt>
                <c:pt idx="3">
                  <c:v>188.9</c:v>
                </c:pt>
                <c:pt idx="4">
                  <c:v>64.099999999999994</c:v>
                </c:pt>
                <c:pt idx="5">
                  <c:v>86</c:v>
                </c:pt>
                <c:pt idx="6">
                  <c:v>91</c:v>
                </c:pt>
                <c:pt idx="7">
                  <c:v>32.4</c:v>
                </c:pt>
                <c:pt idx="8">
                  <c:v>32.4</c:v>
                </c:pt>
                <c:pt idx="9">
                  <c:v>48.4</c:v>
                </c:pt>
                <c:pt idx="10">
                  <c:v>95.6</c:v>
                </c:pt>
                <c:pt idx="11">
                  <c:v>57.1</c:v>
                </c:pt>
                <c:pt idx="12">
                  <c:v>65.8</c:v>
                </c:pt>
                <c:pt idx="13">
                  <c:v>107.6</c:v>
                </c:pt>
                <c:pt idx="14">
                  <c:v>98.5</c:v>
                </c:pt>
                <c:pt idx="15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A29-818E-52D4B893D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2437624"/>
        <c:axId val="352432048"/>
      </c:barChart>
      <c:catAx>
        <c:axId val="352437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2432048"/>
        <c:crosses val="autoZero"/>
        <c:auto val="1"/>
        <c:lblAlgn val="r"/>
        <c:lblOffset val="100"/>
        <c:noMultiLvlLbl val="0"/>
      </c:catAx>
      <c:valAx>
        <c:axId val="35243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243762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23500246580163E-2"/>
          <c:y val="5.1400554097404488E-2"/>
          <c:w val="0.9212688451774526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'Liczba bezrob'!$B$5</c:f>
              <c:strCache>
                <c:ptCount val="1"/>
                <c:pt idx="0">
                  <c:v>2015 ROK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050">
                    <a:latin typeface="+mj-lt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'Liczba bezrob'!$C$4:$N$4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'Liczba bezrob'!$C$5:$N$5</c:f>
              <c:numCache>
                <c:formatCode>General</c:formatCode>
                <c:ptCount val="12"/>
                <c:pt idx="0">
                  <c:v>6676</c:v>
                </c:pt>
                <c:pt idx="1">
                  <c:v>6807</c:v>
                </c:pt>
                <c:pt idx="2">
                  <c:v>6682</c:v>
                </c:pt>
                <c:pt idx="3">
                  <c:v>6327</c:v>
                </c:pt>
                <c:pt idx="4">
                  <c:v>5866</c:v>
                </c:pt>
                <c:pt idx="5">
                  <c:v>5490</c:v>
                </c:pt>
                <c:pt idx="6">
                  <c:v>5308</c:v>
                </c:pt>
                <c:pt idx="7">
                  <c:v>5169</c:v>
                </c:pt>
                <c:pt idx="8">
                  <c:v>5086</c:v>
                </c:pt>
                <c:pt idx="9">
                  <c:v>4973</c:v>
                </c:pt>
                <c:pt idx="10">
                  <c:v>5043</c:v>
                </c:pt>
                <c:pt idx="11">
                  <c:v>5102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6-40FE-86AE-698B34125789}"/>
            </c:ext>
          </c:extLst>
        </c:ser>
        <c:ser>
          <c:idx val="1"/>
          <c:order val="1"/>
          <c:tx>
            <c:strRef>
              <c:f>'Liczba bezrob'!$B$6</c:f>
              <c:strCache>
                <c:ptCount val="1"/>
                <c:pt idx="0">
                  <c:v>2016 ROK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>
                    <a:latin typeface="+mj-lt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'Liczba bezrob'!$C$4:$N$4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'Liczba bezrob'!$C$6:$N$6</c:f>
              <c:numCache>
                <c:formatCode>General</c:formatCode>
                <c:ptCount val="12"/>
                <c:pt idx="0">
                  <c:v>5356</c:v>
                </c:pt>
                <c:pt idx="1">
                  <c:v>5391</c:v>
                </c:pt>
                <c:pt idx="2">
                  <c:v>5217</c:v>
                </c:pt>
                <c:pt idx="3">
                  <c:v>4858</c:v>
                </c:pt>
                <c:pt idx="4">
                  <c:v>4552</c:v>
                </c:pt>
                <c:pt idx="5">
                  <c:v>4073</c:v>
                </c:pt>
                <c:pt idx="6">
                  <c:v>3819</c:v>
                </c:pt>
                <c:pt idx="7">
                  <c:v>3517</c:v>
                </c:pt>
                <c:pt idx="8">
                  <c:v>3516</c:v>
                </c:pt>
                <c:pt idx="9">
                  <c:v>3421</c:v>
                </c:pt>
                <c:pt idx="10">
                  <c:v>3472</c:v>
                </c:pt>
                <c:pt idx="11">
                  <c:v>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6-40FE-86AE-698B341257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981376"/>
        <c:axId val="56982912"/>
      </c:barChart>
      <c:catAx>
        <c:axId val="5698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56982912"/>
        <c:crosses val="autoZero"/>
        <c:auto val="1"/>
        <c:lblAlgn val="ctr"/>
        <c:lblOffset val="100"/>
        <c:noMultiLvlLbl val="0"/>
      </c:catAx>
      <c:valAx>
        <c:axId val="569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5698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950899107346777"/>
          <c:y val="8.7579104695246462E-2"/>
          <c:w val="0.10532023976195976"/>
          <c:h val="0.15979726293898194"/>
        </c:manualLayout>
      </c:layout>
      <c:overlay val="0"/>
      <c:txPr>
        <a:bodyPr/>
        <a:lstStyle/>
        <a:p>
          <a:pPr>
            <a:defRPr sz="1050">
              <a:latin typeface="+mj-lt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'N-O'!$B$27</c:f>
              <c:strCache>
                <c:ptCount val="1"/>
                <c:pt idx="0">
                  <c:v>2015 ROK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006802721088441E-3"/>
                  <c:y val="-3.7037037037037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E6-4012-B55D-3710ACFDD5B1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>
                    <a:latin typeface="+mj-lt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'N-O'!$C$26:$N$26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'N-O'!$C$27:$N$27</c:f>
              <c:numCache>
                <c:formatCode>General</c:formatCode>
                <c:ptCount val="12"/>
                <c:pt idx="0">
                  <c:v>526</c:v>
                </c:pt>
                <c:pt idx="1">
                  <c:v>602</c:v>
                </c:pt>
                <c:pt idx="2">
                  <c:v>779</c:v>
                </c:pt>
                <c:pt idx="3">
                  <c:v>895</c:v>
                </c:pt>
                <c:pt idx="4">
                  <c:v>943</c:v>
                </c:pt>
                <c:pt idx="5">
                  <c:v>924</c:v>
                </c:pt>
                <c:pt idx="6">
                  <c:v>782</c:v>
                </c:pt>
                <c:pt idx="7">
                  <c:v>732</c:v>
                </c:pt>
                <c:pt idx="8">
                  <c:v>815</c:v>
                </c:pt>
                <c:pt idx="9">
                  <c:v>808</c:v>
                </c:pt>
                <c:pt idx="10">
                  <c:v>679</c:v>
                </c:pt>
                <c:pt idx="11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6-4012-B55D-3710ACFDD5B1}"/>
            </c:ext>
          </c:extLst>
        </c:ser>
        <c:ser>
          <c:idx val="1"/>
          <c:order val="1"/>
          <c:tx>
            <c:strRef>
              <c:f>'N-O'!$B$28</c:f>
              <c:strCache>
                <c:ptCount val="1"/>
                <c:pt idx="0">
                  <c:v>2016 ROK</c:v>
                </c:pt>
              </c:strCache>
            </c:strRef>
          </c:tx>
          <c:invertIfNegative val="0"/>
          <c:dLbls>
            <c:spPr>
              <a:solidFill>
                <a:schemeClr val="accent6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>
                    <a:latin typeface="+mj-lt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'N-O'!$C$26:$N$26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'N-O'!$C$28:$N$28</c:f>
              <c:numCache>
                <c:formatCode>General</c:formatCode>
                <c:ptCount val="12"/>
                <c:pt idx="0">
                  <c:v>504</c:v>
                </c:pt>
                <c:pt idx="1">
                  <c:v>638</c:v>
                </c:pt>
                <c:pt idx="2">
                  <c:v>762</c:v>
                </c:pt>
                <c:pt idx="3">
                  <c:v>931</c:v>
                </c:pt>
                <c:pt idx="4">
                  <c:v>831</c:v>
                </c:pt>
                <c:pt idx="5">
                  <c:v>956</c:v>
                </c:pt>
                <c:pt idx="6">
                  <c:v>791</c:v>
                </c:pt>
                <c:pt idx="7">
                  <c:v>864</c:v>
                </c:pt>
                <c:pt idx="8">
                  <c:v>673</c:v>
                </c:pt>
                <c:pt idx="9">
                  <c:v>684</c:v>
                </c:pt>
                <c:pt idx="10">
                  <c:v>628</c:v>
                </c:pt>
                <c:pt idx="11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6-4012-B55D-3710ACFDD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555456"/>
        <c:axId val="61556992"/>
      </c:barChart>
      <c:catAx>
        <c:axId val="6155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556992"/>
        <c:crosses val="autoZero"/>
        <c:auto val="1"/>
        <c:lblAlgn val="ctr"/>
        <c:lblOffset val="100"/>
        <c:noMultiLvlLbl val="0"/>
      </c:catAx>
      <c:valAx>
        <c:axId val="6155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554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'N-O'!$B$6</c:f>
              <c:strCache>
                <c:ptCount val="1"/>
                <c:pt idx="0">
                  <c:v>2015 ROK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10062906708129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71-4FAE-92A6-4BFE487B6DA6}"/>
                </c:ext>
              </c:extLst>
            </c:dLbl>
            <c:dLbl>
              <c:idx val="3"/>
              <c:layout>
                <c:manualLayout>
                  <c:x val="-6.1657040238743913E-3"/>
                  <c:y val="7.76322055065074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71-4FAE-92A6-4BFE487B6DA6}"/>
                </c:ext>
              </c:extLst>
            </c:dLbl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>
                    <a:latin typeface="+mj-lt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'N-O'!$C$5:$N$5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'N-O'!$C$6:$N$6</c:f>
              <c:numCache>
                <c:formatCode>General</c:formatCode>
                <c:ptCount val="12"/>
                <c:pt idx="0">
                  <c:v>873</c:v>
                </c:pt>
                <c:pt idx="1">
                  <c:v>633</c:v>
                </c:pt>
                <c:pt idx="2">
                  <c:v>654</c:v>
                </c:pt>
                <c:pt idx="3">
                  <c:v>540</c:v>
                </c:pt>
                <c:pt idx="4">
                  <c:v>482</c:v>
                </c:pt>
                <c:pt idx="5">
                  <c:v>548</c:v>
                </c:pt>
                <c:pt idx="6">
                  <c:v>600</c:v>
                </c:pt>
                <c:pt idx="7">
                  <c:v>593</c:v>
                </c:pt>
                <c:pt idx="8">
                  <c:v>732</c:v>
                </c:pt>
                <c:pt idx="9">
                  <c:v>695</c:v>
                </c:pt>
                <c:pt idx="10">
                  <c:v>749</c:v>
                </c:pt>
                <c:pt idx="11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1-4FAE-92A6-4BFE487B6DA6}"/>
            </c:ext>
          </c:extLst>
        </c:ser>
        <c:ser>
          <c:idx val="1"/>
          <c:order val="1"/>
          <c:tx>
            <c:strRef>
              <c:f>'N-O'!$B$7</c:f>
              <c:strCache>
                <c:ptCount val="1"/>
                <c:pt idx="0">
                  <c:v>2016 ROK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3.10528822026029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71-4FAE-92A6-4BFE487B6DA6}"/>
                </c:ext>
              </c:extLst>
            </c:dLbl>
            <c:dLbl>
              <c:idx val="3"/>
              <c:layout>
                <c:manualLayout>
                  <c:x val="1.8497112071623148E-2"/>
                  <c:y val="-7.76322055065074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71-4FAE-92A6-4BFE487B6DA6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>
                    <a:latin typeface="+mj-lt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'N-O'!$C$5:$N$5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'N-O'!$C$7:$N$7</c:f>
              <c:numCache>
                <c:formatCode>General</c:formatCode>
                <c:ptCount val="12"/>
                <c:pt idx="0">
                  <c:v>758</c:v>
                </c:pt>
                <c:pt idx="1">
                  <c:v>673</c:v>
                </c:pt>
                <c:pt idx="2">
                  <c:v>588</c:v>
                </c:pt>
                <c:pt idx="3">
                  <c:v>572</c:v>
                </c:pt>
                <c:pt idx="4">
                  <c:v>525</c:v>
                </c:pt>
                <c:pt idx="5">
                  <c:v>477</c:v>
                </c:pt>
                <c:pt idx="6">
                  <c:v>537</c:v>
                </c:pt>
                <c:pt idx="7">
                  <c:v>562</c:v>
                </c:pt>
                <c:pt idx="8">
                  <c:v>672</c:v>
                </c:pt>
                <c:pt idx="9">
                  <c:v>589</c:v>
                </c:pt>
                <c:pt idx="10">
                  <c:v>679</c:v>
                </c:pt>
                <c:pt idx="11">
                  <c:v>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71-4FAE-92A6-4BFE487B6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578240"/>
        <c:axId val="61584128"/>
      </c:barChart>
      <c:catAx>
        <c:axId val="615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584128"/>
        <c:crosses val="autoZero"/>
        <c:auto val="1"/>
        <c:lblAlgn val="ctr"/>
        <c:lblOffset val="100"/>
        <c:noMultiLvlLbl val="0"/>
      </c:catAx>
      <c:valAx>
        <c:axId val="6158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78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'Napływ_odpływ (kw)'!$D$30</c:f>
              <c:strCache>
                <c:ptCount val="1"/>
                <c:pt idx="0">
                  <c:v>I kw. 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'Napływ_odpływ (kw)'!$C$31:$C$34</c:f>
              <c:strCache>
                <c:ptCount val="4"/>
                <c:pt idx="0">
                  <c:v>bezrob.do 30 r.ż.</c:v>
                </c:pt>
                <c:pt idx="1">
                  <c:v>bezrob.pow.50 r.ż.</c:v>
                </c:pt>
                <c:pt idx="2">
                  <c:v>długotrwale bezrob.</c:v>
                </c:pt>
                <c:pt idx="3">
                  <c:v>niepełnosprawni</c:v>
                </c:pt>
              </c:strCache>
            </c:strRef>
          </c:cat>
          <c:val>
            <c:numRef>
              <c:f>'Napływ_odpływ (kw)'!$D$31:$D$34</c:f>
              <c:numCache>
                <c:formatCode>General</c:formatCode>
                <c:ptCount val="4"/>
                <c:pt idx="0">
                  <c:v>2282</c:v>
                </c:pt>
                <c:pt idx="1">
                  <c:v>1658</c:v>
                </c:pt>
                <c:pt idx="2">
                  <c:v>3456</c:v>
                </c:pt>
                <c:pt idx="3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6F0-AAF8-789A786E570F}"/>
            </c:ext>
          </c:extLst>
        </c:ser>
        <c:ser>
          <c:idx val="1"/>
          <c:order val="1"/>
          <c:tx>
            <c:strRef>
              <c:f>'Napływ_odpływ (kw)'!$E$30</c:f>
              <c:strCache>
                <c:ptCount val="1"/>
                <c:pt idx="0">
                  <c:v>I kw. 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'Napływ_odpływ (kw)'!$C$31:$C$34</c:f>
              <c:strCache>
                <c:ptCount val="4"/>
                <c:pt idx="0">
                  <c:v>bezrob.do 30 r.ż.</c:v>
                </c:pt>
                <c:pt idx="1">
                  <c:v>bezrob.pow.50 r.ż.</c:v>
                </c:pt>
                <c:pt idx="2">
                  <c:v>długotrwale bezrob.</c:v>
                </c:pt>
                <c:pt idx="3">
                  <c:v>niepełnosprawni</c:v>
                </c:pt>
              </c:strCache>
            </c:strRef>
          </c:cat>
          <c:val>
            <c:numRef>
              <c:f>'Napływ_odpływ (kw)'!$E$31:$E$34</c:f>
              <c:numCache>
                <c:formatCode>General</c:formatCode>
                <c:ptCount val="4"/>
                <c:pt idx="0">
                  <c:v>1650</c:v>
                </c:pt>
                <c:pt idx="1">
                  <c:v>1427</c:v>
                </c:pt>
                <c:pt idx="2">
                  <c:v>2660</c:v>
                </c:pt>
                <c:pt idx="3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6F0-AAF8-789A786E57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1748352"/>
        <c:axId val="61749888"/>
        <c:axId val="0"/>
      </c:bar3DChart>
      <c:catAx>
        <c:axId val="6174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749888"/>
        <c:crosses val="autoZero"/>
        <c:auto val="1"/>
        <c:lblAlgn val="ctr"/>
        <c:lblOffset val="100"/>
        <c:noMultiLvlLbl val="0"/>
      </c:catAx>
      <c:valAx>
        <c:axId val="6174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4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'Napływ_odpływ (kw)'!$C$4</c:f>
              <c:strCache>
                <c:ptCount val="1"/>
                <c:pt idx="0">
                  <c:v>napływ</c:v>
                </c:pt>
              </c:strCache>
            </c:strRef>
          </c:tx>
          <c:invertIfNegative val="0"/>
          <c:cat>
            <c:strRef>
              <c:f>'Napływ_odpływ (kw)'!$B$5:$B$7</c:f>
              <c:strCache>
                <c:ptCount val="3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</c:strCache>
            </c:strRef>
          </c:cat>
          <c:val>
            <c:numRef>
              <c:f>'Napływ_odpływ (kw)'!$C$5:$C$7</c:f>
              <c:numCache>
                <c:formatCode>General</c:formatCode>
                <c:ptCount val="3"/>
                <c:pt idx="0">
                  <c:v>758</c:v>
                </c:pt>
                <c:pt idx="1">
                  <c:v>673</c:v>
                </c:pt>
                <c:pt idx="2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F-4951-A696-FDE1147027C9}"/>
            </c:ext>
          </c:extLst>
        </c:ser>
        <c:ser>
          <c:idx val="1"/>
          <c:order val="1"/>
          <c:tx>
            <c:strRef>
              <c:f>'Napływ_odpływ (kw)'!$D$4</c:f>
              <c:strCache>
                <c:ptCount val="1"/>
                <c:pt idx="0">
                  <c:v>odpływ</c:v>
                </c:pt>
              </c:strCache>
            </c:strRef>
          </c:tx>
          <c:invertIfNegative val="0"/>
          <c:cat>
            <c:strRef>
              <c:f>'Napływ_odpływ (kw)'!$B$5:$B$7</c:f>
              <c:strCache>
                <c:ptCount val="3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</c:strCache>
            </c:strRef>
          </c:cat>
          <c:val>
            <c:numRef>
              <c:f>'Napływ_odpływ (kw)'!$D$5:$D$7</c:f>
              <c:numCache>
                <c:formatCode>General</c:formatCode>
                <c:ptCount val="3"/>
                <c:pt idx="0">
                  <c:v>504</c:v>
                </c:pt>
                <c:pt idx="1">
                  <c:v>638</c:v>
                </c:pt>
                <c:pt idx="2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F-4951-A696-FDE114702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762560"/>
        <c:axId val="61776640"/>
        <c:axId val="0"/>
      </c:bar3DChart>
      <c:catAx>
        <c:axId val="6176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776640"/>
        <c:crosses val="autoZero"/>
        <c:auto val="1"/>
        <c:lblAlgn val="ctr"/>
        <c:lblOffset val="100"/>
        <c:noMultiLvlLbl val="0"/>
      </c:catAx>
      <c:valAx>
        <c:axId val="6177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62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398130789207007E-2"/>
          <c:y val="5.1400464110751901E-2"/>
          <c:w val="0.89826808685951298"/>
          <c:h val="0.788877223680375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Arkusz2!$C$5</c:f>
              <c:strCache>
                <c:ptCount val="1"/>
                <c:pt idx="0">
                  <c:v>I KW. 2015</c:v>
                </c:pt>
              </c:strCache>
            </c:strRef>
          </c:tx>
          <c:invertIfNegative val="0"/>
          <c:cat>
            <c:strRef>
              <c:f>Arkusz2!$B$6:$B$15</c:f>
              <c:strCache>
                <c:ptCount val="10"/>
                <c:pt idx="0">
                  <c:v>Andrychów </c:v>
                </c:pt>
                <c:pt idx="1">
                  <c:v>Brzeźnica </c:v>
                </c:pt>
                <c:pt idx="2">
                  <c:v>Kalwaria Zebrzydowska </c:v>
                </c:pt>
                <c:pt idx="3">
                  <c:v>Lanckorona </c:v>
                </c:pt>
                <c:pt idx="4">
                  <c:v>Mucharz </c:v>
                </c:pt>
                <c:pt idx="5">
                  <c:v>Spytkowice </c:v>
                </c:pt>
                <c:pt idx="6">
                  <c:v>Stryszów </c:v>
                </c:pt>
                <c:pt idx="7">
                  <c:v>Tomice </c:v>
                </c:pt>
                <c:pt idx="8">
                  <c:v>Wadowice </c:v>
                </c:pt>
                <c:pt idx="9">
                  <c:v>Wieprz</c:v>
                </c:pt>
              </c:strCache>
            </c:strRef>
          </c:cat>
          <c:val>
            <c:numRef>
              <c:f>Arkusz2!$C$6:$C$15</c:f>
              <c:numCache>
                <c:formatCode>General</c:formatCode>
                <c:ptCount val="10"/>
                <c:pt idx="0">
                  <c:v>2386</c:v>
                </c:pt>
                <c:pt idx="1">
                  <c:v>320</c:v>
                </c:pt>
                <c:pt idx="2">
                  <c:v>668</c:v>
                </c:pt>
                <c:pt idx="3">
                  <c:v>215</c:v>
                </c:pt>
                <c:pt idx="4">
                  <c:v>186</c:v>
                </c:pt>
                <c:pt idx="5">
                  <c:v>371</c:v>
                </c:pt>
                <c:pt idx="6">
                  <c:v>290</c:v>
                </c:pt>
                <c:pt idx="7">
                  <c:v>294</c:v>
                </c:pt>
                <c:pt idx="8">
                  <c:v>1511</c:v>
                </c:pt>
                <c:pt idx="9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8-44E4-92FF-BD65DE352462}"/>
            </c:ext>
          </c:extLst>
        </c:ser>
        <c:ser>
          <c:idx val="1"/>
          <c:order val="1"/>
          <c:tx>
            <c:strRef>
              <c:f>Arkusz2!$D$5</c:f>
              <c:strCache>
                <c:ptCount val="1"/>
                <c:pt idx="0">
                  <c:v>I KW. 2016</c:v>
                </c:pt>
              </c:strCache>
            </c:strRef>
          </c:tx>
          <c:invertIfNegative val="0"/>
          <c:cat>
            <c:strRef>
              <c:f>Arkusz2!$B$6:$B$15</c:f>
              <c:strCache>
                <c:ptCount val="10"/>
                <c:pt idx="0">
                  <c:v>Andrychów </c:v>
                </c:pt>
                <c:pt idx="1">
                  <c:v>Brzeźnica </c:v>
                </c:pt>
                <c:pt idx="2">
                  <c:v>Kalwaria Zebrzydowska </c:v>
                </c:pt>
                <c:pt idx="3">
                  <c:v>Lanckorona </c:v>
                </c:pt>
                <c:pt idx="4">
                  <c:v>Mucharz </c:v>
                </c:pt>
                <c:pt idx="5">
                  <c:v>Spytkowice </c:v>
                </c:pt>
                <c:pt idx="6">
                  <c:v>Stryszów </c:v>
                </c:pt>
                <c:pt idx="7">
                  <c:v>Tomice </c:v>
                </c:pt>
                <c:pt idx="8">
                  <c:v>Wadowice </c:v>
                </c:pt>
                <c:pt idx="9">
                  <c:v>Wieprz</c:v>
                </c:pt>
              </c:strCache>
            </c:strRef>
          </c:cat>
          <c:val>
            <c:numRef>
              <c:f>Arkusz2!$D$6:$D$15</c:f>
              <c:numCache>
                <c:formatCode>General</c:formatCode>
                <c:ptCount val="10"/>
                <c:pt idx="0">
                  <c:v>2051</c:v>
                </c:pt>
                <c:pt idx="1">
                  <c:v>222</c:v>
                </c:pt>
                <c:pt idx="2">
                  <c:v>474</c:v>
                </c:pt>
                <c:pt idx="3">
                  <c:v>178</c:v>
                </c:pt>
                <c:pt idx="4">
                  <c:v>140</c:v>
                </c:pt>
                <c:pt idx="5">
                  <c:v>238</c:v>
                </c:pt>
                <c:pt idx="6">
                  <c:v>200</c:v>
                </c:pt>
                <c:pt idx="7">
                  <c:v>226</c:v>
                </c:pt>
                <c:pt idx="8">
                  <c:v>1124</c:v>
                </c:pt>
                <c:pt idx="9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08-44E4-92FF-BD65DE352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42400"/>
        <c:axId val="61948288"/>
        <c:axId val="0"/>
      </c:bar3DChart>
      <c:catAx>
        <c:axId val="6194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pl-PL"/>
          </a:p>
        </c:txPr>
        <c:crossAx val="61948288"/>
        <c:crosses val="autoZero"/>
        <c:auto val="1"/>
        <c:lblAlgn val="ctr"/>
        <c:lblOffset val="100"/>
        <c:noMultiLvlLbl val="0"/>
      </c:catAx>
      <c:valAx>
        <c:axId val="6194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j-lt"/>
              </a:defRPr>
            </a:pPr>
            <a:endParaRPr lang="pl-PL"/>
          </a:p>
        </c:txPr>
        <c:crossAx val="6194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466797900262265"/>
          <c:y val="0.12461614173228409"/>
          <c:w val="0.28670082906303385"/>
          <c:h val="0.121463733909835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Arkusz2!$C$66</c:f>
              <c:strCache>
                <c:ptCount val="1"/>
                <c:pt idx="0">
                  <c:v>31.03.2015</c:v>
                </c:pt>
              </c:strCache>
            </c:strRef>
          </c:tx>
          <c:invertIfNegative val="0"/>
          <c:cat>
            <c:strRef>
              <c:f>Arkusz2!$B$67:$B$69</c:f>
              <c:strCache>
                <c:ptCount val="3"/>
                <c:pt idx="0">
                  <c:v>I profil</c:v>
                </c:pt>
                <c:pt idx="1">
                  <c:v>II profil</c:v>
                </c:pt>
                <c:pt idx="2">
                  <c:v>III profil</c:v>
                </c:pt>
              </c:strCache>
            </c:strRef>
          </c:cat>
          <c:val>
            <c:numRef>
              <c:f>Arkusz2!$C$67:$C$69</c:f>
              <c:numCache>
                <c:formatCode>General</c:formatCode>
                <c:ptCount val="3"/>
                <c:pt idx="0">
                  <c:v>113</c:v>
                </c:pt>
                <c:pt idx="1">
                  <c:v>3492</c:v>
                </c:pt>
                <c:pt idx="2">
                  <c:v>2677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8-4721-8C57-97287F508B2E}"/>
            </c:ext>
          </c:extLst>
        </c:ser>
        <c:ser>
          <c:idx val="1"/>
          <c:order val="1"/>
          <c:tx>
            <c:strRef>
              <c:f>Arkusz2!$D$66</c:f>
              <c:strCache>
                <c:ptCount val="1"/>
                <c:pt idx="0">
                  <c:v>31.03.2016</c:v>
                </c:pt>
              </c:strCache>
            </c:strRef>
          </c:tx>
          <c:invertIfNegative val="0"/>
          <c:cat>
            <c:strRef>
              <c:f>Arkusz2!$B$67:$B$69</c:f>
              <c:strCache>
                <c:ptCount val="3"/>
                <c:pt idx="0">
                  <c:v>I profil</c:v>
                </c:pt>
                <c:pt idx="1">
                  <c:v>II profil</c:v>
                </c:pt>
                <c:pt idx="2">
                  <c:v>III profil</c:v>
                </c:pt>
              </c:strCache>
            </c:strRef>
          </c:cat>
          <c:val>
            <c:numRef>
              <c:f>Arkusz2!$D$67:$D$69</c:f>
              <c:numCache>
                <c:formatCode>General</c:formatCode>
                <c:ptCount val="3"/>
                <c:pt idx="0">
                  <c:v>99</c:v>
                </c:pt>
                <c:pt idx="1">
                  <c:v>2578</c:v>
                </c:pt>
                <c:pt idx="2">
                  <c:v>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8-4721-8C57-97287F50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456"/>
        <c:axId val="61977344"/>
      </c:barChart>
      <c:catAx>
        <c:axId val="61971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1977344"/>
        <c:crosses val="autoZero"/>
        <c:auto val="1"/>
        <c:lblAlgn val="ctr"/>
        <c:lblOffset val="100"/>
        <c:noMultiLvlLbl val="0"/>
      </c:catAx>
      <c:valAx>
        <c:axId val="61977344"/>
        <c:scaling>
          <c:orientation val="minMax"/>
          <c:max val="35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197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32333183021745E-2"/>
          <c:y val="5.0925925925925923E-2"/>
          <c:w val="0.88991455363233751"/>
          <c:h val="0.80145086030912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Arkusz1!$B$5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305-461E-A9B1-B86B9331A78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305-461E-A9B1-B86B9331A78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8305-461E-A9B1-B86B9331A78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305-461E-A9B1-B86B9331A78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8305-461E-A9B1-B86B9331A787}"/>
              </c:ext>
            </c:extLst>
          </c:dPt>
          <c:dLbls>
            <c:spPr>
              <a:solidFill>
                <a:srgbClr val="FFFFCC"/>
              </a:solidFill>
            </c:spPr>
            <c:txPr>
              <a:bodyPr/>
              <a:lstStyle/>
              <a:p>
                <a:pPr>
                  <a:defRPr sz="1000">
                    <a:latin typeface="+mj-lt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Arkusz1!$C$4:$S$4</c:f>
              <c:strCache>
                <c:ptCount val="17"/>
                <c:pt idx="0">
                  <c:v>I'15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I'16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Arkusz1!$C$5:$S$5</c:f>
              <c:numCache>
                <c:formatCode>General</c:formatCode>
                <c:ptCount val="17"/>
                <c:pt idx="0">
                  <c:v>873</c:v>
                </c:pt>
                <c:pt idx="1">
                  <c:v>633</c:v>
                </c:pt>
                <c:pt idx="2">
                  <c:v>654</c:v>
                </c:pt>
                <c:pt idx="3">
                  <c:v>540</c:v>
                </c:pt>
                <c:pt idx="4">
                  <c:v>482</c:v>
                </c:pt>
                <c:pt idx="5">
                  <c:v>548</c:v>
                </c:pt>
                <c:pt idx="6">
                  <c:v>600</c:v>
                </c:pt>
                <c:pt idx="7">
                  <c:v>593</c:v>
                </c:pt>
                <c:pt idx="8">
                  <c:v>732</c:v>
                </c:pt>
                <c:pt idx="9">
                  <c:v>695</c:v>
                </c:pt>
                <c:pt idx="10">
                  <c:v>749</c:v>
                </c:pt>
                <c:pt idx="11">
                  <c:v>814</c:v>
                </c:pt>
                <c:pt idx="12">
                  <c:v>758</c:v>
                </c:pt>
                <c:pt idx="13">
                  <c:v>673</c:v>
                </c:pt>
                <c:pt idx="14">
                  <c:v>588</c:v>
                </c:pt>
                <c:pt idx="15">
                  <c:v>572</c:v>
                </c:pt>
                <c:pt idx="16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5-461E-A9B1-B86B9331A787}"/>
            </c:ext>
          </c:extLst>
        </c:ser>
        <c:ser>
          <c:idx val="1"/>
          <c:order val="1"/>
          <c:tx>
            <c:strRef>
              <c:f>Arkusz1!$B$6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8305-461E-A9B1-B86B9331A787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8305-461E-A9B1-B86B9331A787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8-8305-461E-A9B1-B86B9331A787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9-8305-461E-A9B1-B86B9331A787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8305-461E-A9B1-B86B9331A787}"/>
              </c:ext>
            </c:extLst>
          </c:dPt>
          <c:dLbls>
            <c:dLbl>
              <c:idx val="12"/>
              <c:spPr>
                <a:solidFill>
                  <a:schemeClr val="accent5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>
                      <a:latin typeface="+mj-lt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305-461E-A9B1-B86B9331A787}"/>
                </c:ext>
              </c:extLst>
            </c:dLbl>
            <c:dLbl>
              <c:idx val="13"/>
              <c:spPr>
                <a:solidFill>
                  <a:schemeClr val="accent5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>
                      <a:latin typeface="+mj-lt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305-461E-A9B1-B86B9331A787}"/>
                </c:ext>
              </c:extLst>
            </c:dLbl>
            <c:dLbl>
              <c:idx val="14"/>
              <c:spPr>
                <a:solidFill>
                  <a:schemeClr val="accent5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>
                      <a:latin typeface="+mj-lt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305-461E-A9B1-B86B9331A787}"/>
                </c:ext>
              </c:extLst>
            </c:dLbl>
            <c:dLbl>
              <c:idx val="15"/>
              <c:spPr>
                <a:solidFill>
                  <a:schemeClr val="accent5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>
                      <a:latin typeface="+mj-lt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305-461E-A9B1-B86B9331A787}"/>
                </c:ext>
              </c:extLst>
            </c:dLbl>
            <c:dLbl>
              <c:idx val="16"/>
              <c:spPr>
                <a:solidFill>
                  <a:schemeClr val="accent5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>
                      <a:latin typeface="+mj-lt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305-461E-A9B1-B86B9331A787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Arkusz1!$C$4:$S$4</c:f>
              <c:strCache>
                <c:ptCount val="17"/>
                <c:pt idx="0">
                  <c:v>I'15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I'16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Arkusz1!$C$6:$S$6</c:f>
              <c:numCache>
                <c:formatCode>General</c:formatCode>
                <c:ptCount val="17"/>
                <c:pt idx="0">
                  <c:v>526</c:v>
                </c:pt>
                <c:pt idx="1">
                  <c:v>602</c:v>
                </c:pt>
                <c:pt idx="2">
                  <c:v>779</c:v>
                </c:pt>
                <c:pt idx="3">
                  <c:v>895</c:v>
                </c:pt>
                <c:pt idx="4">
                  <c:v>943</c:v>
                </c:pt>
                <c:pt idx="5">
                  <c:v>924</c:v>
                </c:pt>
                <c:pt idx="6">
                  <c:v>782</c:v>
                </c:pt>
                <c:pt idx="7">
                  <c:v>732</c:v>
                </c:pt>
                <c:pt idx="8">
                  <c:v>815</c:v>
                </c:pt>
                <c:pt idx="9">
                  <c:v>808</c:v>
                </c:pt>
                <c:pt idx="10">
                  <c:v>679</c:v>
                </c:pt>
                <c:pt idx="11">
                  <c:v>755</c:v>
                </c:pt>
                <c:pt idx="12">
                  <c:v>504</c:v>
                </c:pt>
                <c:pt idx="13">
                  <c:v>638</c:v>
                </c:pt>
                <c:pt idx="14">
                  <c:v>762</c:v>
                </c:pt>
                <c:pt idx="15">
                  <c:v>931</c:v>
                </c:pt>
                <c:pt idx="16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5-461E-A9B1-B86B9331A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2030976"/>
        <c:axId val="62032512"/>
      </c:barChart>
      <c:catAx>
        <c:axId val="6203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62032512"/>
        <c:crosses val="autoZero"/>
        <c:auto val="1"/>
        <c:lblAlgn val="ctr"/>
        <c:lblOffset val="100"/>
        <c:noMultiLvlLbl val="0"/>
      </c:catAx>
      <c:valAx>
        <c:axId val="6203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pl-PL"/>
          </a:p>
        </c:txPr>
        <c:crossAx val="6203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969255495045564"/>
          <c:y val="4.5912560929883883E-2"/>
          <c:w val="9.2731328451898021E-2"/>
          <c:h val="0.13856707911511071"/>
        </c:manualLayout>
      </c:layout>
      <c:overlay val="0"/>
      <c:txPr>
        <a:bodyPr/>
        <a:lstStyle/>
        <a:p>
          <a:pPr>
            <a:defRPr sz="1050">
              <a:latin typeface="+mj-lt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842010</xdr:colOff>
      <xdr:row>11</xdr:row>
      <xdr:rowOff>99060</xdr:rowOff>
    </xdr:from>
    <xdr:to>
      <xdr:col>13</xdr:col>
      <xdr:colOff>565785</xdr:colOff>
      <xdr:row>31</xdr:row>
      <xdr:rowOff>3810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12</xdr:row>
      <xdr:rowOff>28575</xdr:rowOff>
    </xdr:from>
    <xdr:to>
      <xdr:col>2</xdr:col>
      <xdr:colOff>9525</xdr:colOff>
      <xdr:row>28</xdr:row>
      <xdr:rowOff>19050</xdr:rowOff>
    </xdr:to>
    <xdr:cxnSp macro="">
      <xdr:nvCxnSpPr>
        <xdr:cNvPr id="4" name="Łącznik prostoliniowy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2552700" y="2571750"/>
          <a:ext cx="9525" cy="3038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952499</xdr:colOff>
      <xdr:row>7</xdr:row>
      <xdr:rowOff>142875</xdr:rowOff>
    </xdr:from>
    <xdr:to>
      <xdr:col>12</xdr:col>
      <xdr:colOff>476249</xdr:colOff>
      <xdr:row>7</xdr:row>
      <xdr:rowOff>3495675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30</xdr:row>
      <xdr:rowOff>19050</xdr:rowOff>
    </xdr:from>
    <xdr:to>
      <xdr:col>13</xdr:col>
      <xdr:colOff>9525</xdr:colOff>
      <xdr:row>47</xdr:row>
      <xdr:rowOff>9525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9</xdr:row>
      <xdr:rowOff>23812</xdr:rowOff>
    </xdr:from>
    <xdr:to>
      <xdr:col>13</xdr:col>
      <xdr:colOff>180974</xdr:colOff>
      <xdr:row>22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32</xdr:row>
      <xdr:rowOff>152400</xdr:rowOff>
    </xdr:from>
    <xdr:to>
      <xdr:col>12</xdr:col>
      <xdr:colOff>457200</xdr:colOff>
      <xdr:row>47</xdr:row>
      <xdr:rowOff>38100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714375</xdr:colOff>
      <xdr:row>7</xdr:row>
      <xdr:rowOff>4762</xdr:rowOff>
    </xdr:from>
    <xdr:to>
      <xdr:col>12</xdr:col>
      <xdr:colOff>38100</xdr:colOff>
      <xdr:row>21</xdr:row>
      <xdr:rowOff>80962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3</xdr:row>
      <xdr:rowOff>38099</xdr:rowOff>
    </xdr:from>
    <xdr:to>
      <xdr:col>18</xdr:col>
      <xdr:colOff>514349</xdr:colOff>
      <xdr:row>23</xdr:row>
      <xdr:rowOff>9524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219075</xdr:colOff>
      <xdr:row>53</xdr:row>
      <xdr:rowOff>119062</xdr:rowOff>
    </xdr:from>
    <xdr:to>
      <xdr:col>19</xdr:col>
      <xdr:colOff>523875</xdr:colOff>
      <xdr:row>67</xdr:row>
      <xdr:rowOff>109537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228599</xdr:colOff>
      <xdr:row>7</xdr:row>
      <xdr:rowOff>171450</xdr:rowOff>
    </xdr:from>
    <xdr:to>
      <xdr:col>19</xdr:col>
      <xdr:colOff>28575</xdr:colOff>
      <xdr:row>25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7</xdr:row>
      <xdr:rowOff>266700</xdr:rowOff>
    </xdr:from>
    <xdr:to>
      <xdr:col>14</xdr:col>
      <xdr:colOff>533400</xdr:colOff>
      <xdr:row>22</xdr:row>
      <xdr:rowOff>57150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403860</xdr:colOff>
      <xdr:row>7</xdr:row>
      <xdr:rowOff>129540</xdr:rowOff>
    </xdr:from>
    <xdr:to>
      <xdr:col>13</xdr:col>
      <xdr:colOff>99060</xdr:colOff>
      <xdr:row>22</xdr:row>
      <xdr:rowOff>129540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4D27BD20-9660-4F64-A08B-2C09A4329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topLeftCell="A4" workbookViewId="0">
      <selection activeCell="N8" sqref="N8"/>
    </sheetView>
  </sheetViews>
  <sheetFormatPr defaultRowHeight="14.4" x14ac:dyDescent="0.3"/>
  <cols>
    <col min="1" max="1" width="28.6640625" customWidth="1"/>
    <col min="2" max="2" width="9.5546875" customWidth="1"/>
    <col min="3" max="14" width="8.6640625" customWidth="1"/>
  </cols>
  <sheetData>
    <row r="1" spans="1:14" ht="24" customHeight="1" x14ac:dyDescent="0.3"/>
    <row r="2" spans="1:14" ht="35.25" customHeight="1" x14ac:dyDescent="0.3">
      <c r="A2" s="180" t="s">
        <v>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20.25" customHeight="1" x14ac:dyDescent="0.3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4" ht="25.2" x14ac:dyDescent="0.3">
      <c r="A4" s="181" t="s">
        <v>40</v>
      </c>
      <c r="B4" s="24">
        <v>2015</v>
      </c>
      <c r="C4" s="177" t="s">
        <v>41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</row>
    <row r="5" spans="1:14" ht="18.600000000000001" x14ac:dyDescent="0.45">
      <c r="A5" s="182"/>
      <c r="B5" s="25" t="s">
        <v>11</v>
      </c>
      <c r="C5" s="26" t="s">
        <v>0</v>
      </c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</row>
    <row r="6" spans="1:14" ht="20.25" customHeight="1" x14ac:dyDescent="0.3">
      <c r="A6" s="27" t="s">
        <v>36</v>
      </c>
      <c r="B6" s="27">
        <v>9.8000000000000007</v>
      </c>
      <c r="C6" s="12">
        <v>10.3</v>
      </c>
      <c r="D6" s="12">
        <v>10.3</v>
      </c>
      <c r="E6" s="129">
        <v>10</v>
      </c>
      <c r="F6" s="129">
        <v>10</v>
      </c>
      <c r="G6" s="129">
        <v>9.1</v>
      </c>
      <c r="H6" s="129">
        <v>8.8000000000000007</v>
      </c>
      <c r="I6" s="129">
        <v>8.6</v>
      </c>
      <c r="J6" s="129">
        <v>8.5</v>
      </c>
      <c r="K6" s="129">
        <v>8.3000000000000007</v>
      </c>
      <c r="L6" s="129">
        <v>8.1999999999999993</v>
      </c>
      <c r="M6" s="129">
        <v>8.1999999999999993</v>
      </c>
      <c r="N6" s="129">
        <v>8.3000000000000007</v>
      </c>
    </row>
    <row r="7" spans="1:14" ht="20.25" customHeight="1" x14ac:dyDescent="0.3">
      <c r="A7" s="27" t="s">
        <v>37</v>
      </c>
      <c r="B7" s="27">
        <v>8.4</v>
      </c>
      <c r="C7" s="12">
        <v>8.8000000000000007</v>
      </c>
      <c r="D7" s="12">
        <v>8.8000000000000007</v>
      </c>
      <c r="E7" s="12">
        <v>8.5</v>
      </c>
      <c r="F7" s="129">
        <v>8.1</v>
      </c>
      <c r="G7" s="129">
        <v>7.7</v>
      </c>
      <c r="H7" s="129">
        <v>7.3</v>
      </c>
      <c r="I7" s="129">
        <v>7</v>
      </c>
      <c r="J7" s="129">
        <v>6.9</v>
      </c>
      <c r="K7" s="129">
        <v>6.7</v>
      </c>
      <c r="L7" s="129">
        <v>6.6</v>
      </c>
      <c r="M7" s="129">
        <v>6.6</v>
      </c>
      <c r="N7" s="129">
        <v>6.7</v>
      </c>
    </row>
    <row r="8" spans="1:14" ht="20.25" customHeight="1" x14ac:dyDescent="0.3">
      <c r="A8" s="27" t="s">
        <v>38</v>
      </c>
      <c r="B8" s="27">
        <v>8.8000000000000007</v>
      </c>
      <c r="C8" s="83">
        <v>9.1999999999999993</v>
      </c>
      <c r="D8" s="12">
        <v>9.1999999999999993</v>
      </c>
      <c r="E8" s="12">
        <v>8.9</v>
      </c>
      <c r="F8" s="129">
        <v>8.4</v>
      </c>
      <c r="G8" s="129">
        <v>7.9</v>
      </c>
      <c r="H8" s="129">
        <v>7.1</v>
      </c>
      <c r="I8" s="129">
        <v>6.7</v>
      </c>
      <c r="J8" s="129">
        <v>6.2</v>
      </c>
      <c r="K8" s="129">
        <v>6.1</v>
      </c>
      <c r="L8" s="129">
        <v>6</v>
      </c>
      <c r="M8" s="129">
        <v>6</v>
      </c>
      <c r="N8" s="129">
        <v>6.2</v>
      </c>
    </row>
  </sheetData>
  <mergeCells count="3">
    <mergeCell ref="C4:N4"/>
    <mergeCell ref="A2:N2"/>
    <mergeCell ref="A4:A5"/>
  </mergeCells>
  <pageMargins left="3.937007874015748E-2" right="3.937007874015748E-2" top="0.74803149606299213" bottom="0.74803149606299213" header="0.31496062992125984" footer="0.31496062992125984"/>
  <pageSetup paperSize="9" orientation="landscape" horizontalDpi="4294967294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showGridLines="0" view="pageBreakPreview" zoomScaleSheetLayoutView="100" workbookViewId="0">
      <selection activeCell="C23" sqref="C23"/>
    </sheetView>
  </sheetViews>
  <sheetFormatPr defaultRowHeight="14.4" x14ac:dyDescent="0.3"/>
  <cols>
    <col min="1" max="1" width="4" customWidth="1"/>
    <col min="2" max="2" width="30.33203125" customWidth="1"/>
    <col min="3" max="3" width="19.109375" bestFit="1" customWidth="1"/>
    <col min="4" max="4" width="14.44140625" customWidth="1"/>
    <col min="5" max="5" width="14.6640625" customWidth="1"/>
    <col min="15" max="15" width="13.88671875" customWidth="1"/>
  </cols>
  <sheetData>
    <row r="2" spans="2:15" ht="21" x14ac:dyDescent="0.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89"/>
    </row>
    <row r="4" spans="2:15" ht="21" x14ac:dyDescent="0.5">
      <c r="C4" s="29" t="s">
        <v>155</v>
      </c>
      <c r="D4" s="29" t="s">
        <v>156</v>
      </c>
    </row>
    <row r="5" spans="2:15" ht="21" x14ac:dyDescent="0.5">
      <c r="B5" s="39" t="s">
        <v>157</v>
      </c>
      <c r="C5" s="29">
        <v>758</v>
      </c>
      <c r="D5" s="29">
        <v>504</v>
      </c>
    </row>
    <row r="6" spans="2:15" ht="21" x14ac:dyDescent="0.5">
      <c r="B6" s="39" t="s">
        <v>158</v>
      </c>
      <c r="C6" s="29">
        <v>673</v>
      </c>
      <c r="D6" s="29">
        <v>638</v>
      </c>
    </row>
    <row r="7" spans="2:15" ht="21" x14ac:dyDescent="0.5">
      <c r="B7" s="39" t="s">
        <v>159</v>
      </c>
      <c r="C7" s="29">
        <v>588</v>
      </c>
      <c r="D7" s="29">
        <v>762</v>
      </c>
    </row>
    <row r="30" spans="3:5" x14ac:dyDescent="0.3">
      <c r="C30" s="107"/>
      <c r="D30" s="107" t="s">
        <v>178</v>
      </c>
      <c r="E30" s="107" t="s">
        <v>179</v>
      </c>
    </row>
    <row r="31" spans="3:5" x14ac:dyDescent="0.3">
      <c r="C31" s="107" t="s">
        <v>160</v>
      </c>
      <c r="D31" s="107">
        <v>2282</v>
      </c>
      <c r="E31" s="107">
        <v>1650</v>
      </c>
    </row>
    <row r="32" spans="3:5" x14ac:dyDescent="0.3">
      <c r="C32" s="107" t="s">
        <v>162</v>
      </c>
      <c r="D32" s="107">
        <v>1658</v>
      </c>
      <c r="E32" s="107">
        <v>1427</v>
      </c>
    </row>
    <row r="33" spans="3:5" x14ac:dyDescent="0.3">
      <c r="C33" s="107" t="s">
        <v>161</v>
      </c>
      <c r="D33" s="107">
        <v>3456</v>
      </c>
      <c r="E33" s="107">
        <v>2660</v>
      </c>
    </row>
    <row r="34" spans="3:5" x14ac:dyDescent="0.3">
      <c r="C34" s="107" t="s">
        <v>58</v>
      </c>
      <c r="D34" s="107">
        <v>428</v>
      </c>
      <c r="E34" s="107">
        <v>335</v>
      </c>
    </row>
  </sheetData>
  <pageMargins left="0.25" right="0.25" top="0.75" bottom="0.75" header="0.3" footer="0.3"/>
  <pageSetup paperSize="9" scale="63" orientation="portrait" horizont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C2" sqref="C2"/>
    </sheetView>
  </sheetViews>
  <sheetFormatPr defaultRowHeight="14.4" x14ac:dyDescent="0.3"/>
  <cols>
    <col min="1" max="1" width="24.44140625" customWidth="1"/>
  </cols>
  <sheetData>
    <row r="2" spans="1:13" ht="17.399999999999999" x14ac:dyDescent="0.45">
      <c r="A2" s="76" t="s">
        <v>142</v>
      </c>
    </row>
    <row r="4" spans="1:13" ht="21" x14ac:dyDescent="0.5">
      <c r="A4" s="183" t="s">
        <v>53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7.399999999999999" x14ac:dyDescent="0.3">
      <c r="A5" s="11" t="s">
        <v>54</v>
      </c>
      <c r="B5" s="12">
        <f>'Liczba bezrob'!C24</f>
        <v>1681</v>
      </c>
      <c r="C5" s="12">
        <f>'Liczba bezrob'!D24</f>
        <v>1706</v>
      </c>
      <c r="D5" s="12">
        <f>'Liczba bezrob'!E24</f>
        <v>1650</v>
      </c>
      <c r="E5" s="12">
        <f>'Liczba bezrob'!F24</f>
        <v>1494</v>
      </c>
      <c r="F5" s="12">
        <f>'Liczba bezrob'!G24</f>
        <v>1385</v>
      </c>
      <c r="G5" s="12">
        <f>'Liczba bezrob'!H24</f>
        <v>1159</v>
      </c>
      <c r="H5" s="12">
        <f>'Liczba bezrob'!I24</f>
        <v>1114</v>
      </c>
      <c r="I5" s="12">
        <f>'Liczba bezrob'!J24</f>
        <v>1064</v>
      </c>
      <c r="J5" s="12">
        <f>'Liczba bezrob'!K24</f>
        <v>1105</v>
      </c>
      <c r="K5" s="12">
        <f>'Liczba bezrob'!L24</f>
        <v>1076</v>
      </c>
      <c r="L5" s="12">
        <f>'Liczba bezrob'!M24</f>
        <v>1100</v>
      </c>
      <c r="M5" s="12">
        <f>'Liczba bezrob'!N24</f>
        <v>1090</v>
      </c>
    </row>
    <row r="6" spans="1:13" ht="17.399999999999999" x14ac:dyDescent="0.3">
      <c r="A6" s="18" t="s">
        <v>55</v>
      </c>
      <c r="B6" s="19">
        <f>'Liczba bezrob'!C25</f>
        <v>933</v>
      </c>
      <c r="C6" s="19">
        <f>'Liczba bezrob'!D25</f>
        <v>932</v>
      </c>
      <c r="D6" s="19">
        <f>'Liczba bezrob'!E25</f>
        <v>878</v>
      </c>
      <c r="E6" s="19">
        <f>'Liczba bezrob'!F25</f>
        <v>773</v>
      </c>
      <c r="F6" s="19">
        <f>'Liczba bezrob'!G25</f>
        <v>746</v>
      </c>
      <c r="G6" s="19">
        <f>'Liczba bezrob'!H25</f>
        <v>583</v>
      </c>
      <c r="H6" s="19">
        <f>'Liczba bezrob'!I25</f>
        <v>549</v>
      </c>
      <c r="I6" s="19">
        <f>'Liczba bezrob'!J25</f>
        <v>527</v>
      </c>
      <c r="J6" s="19">
        <f>'Liczba bezrob'!K25</f>
        <v>591</v>
      </c>
      <c r="K6" s="19">
        <f>'Liczba bezrob'!L25</f>
        <v>570</v>
      </c>
      <c r="L6" s="19">
        <f>'Liczba bezrob'!M25</f>
        <v>583</v>
      </c>
      <c r="M6" s="19">
        <f>'Liczba bezrob'!N25</f>
        <v>555</v>
      </c>
    </row>
    <row r="7" spans="1:13" ht="17.399999999999999" x14ac:dyDescent="0.3">
      <c r="A7" s="11" t="s">
        <v>57</v>
      </c>
      <c r="B7" s="12">
        <f>'Liczba bezrob'!C27</f>
        <v>1450</v>
      </c>
      <c r="C7" s="12">
        <f>'Liczba bezrob'!D27</f>
        <v>1465</v>
      </c>
      <c r="D7" s="12">
        <f>'Liczba bezrob'!E27</f>
        <v>1427</v>
      </c>
      <c r="E7" s="12">
        <f>'Liczba bezrob'!F27</f>
        <v>1345</v>
      </c>
      <c r="F7" s="12">
        <f>'Liczba bezrob'!G27</f>
        <v>1299</v>
      </c>
      <c r="G7" s="12">
        <f>'Liczba bezrob'!H27</f>
        <v>1200</v>
      </c>
      <c r="H7" s="12">
        <f>'Liczba bezrob'!I27</f>
        <v>1081</v>
      </c>
      <c r="I7" s="12">
        <f>'Liczba bezrob'!J27</f>
        <v>968</v>
      </c>
      <c r="J7" s="12">
        <f>'Liczba bezrob'!K27</f>
        <v>980</v>
      </c>
      <c r="K7" s="12">
        <f>'Liczba bezrob'!L27</f>
        <v>953</v>
      </c>
      <c r="L7" s="12">
        <f>'Liczba bezrob'!M27</f>
        <v>941</v>
      </c>
      <c r="M7" s="12">
        <f>'Liczba bezrob'!N27</f>
        <v>984</v>
      </c>
    </row>
    <row r="8" spans="1:13" ht="34.799999999999997" x14ac:dyDescent="0.3">
      <c r="A8" s="11" t="s">
        <v>56</v>
      </c>
      <c r="B8" s="12">
        <f>'Liczba bezrob'!C26</f>
        <v>2788</v>
      </c>
      <c r="C8" s="12">
        <f>'Liczba bezrob'!D26</f>
        <v>2754</v>
      </c>
      <c r="D8" s="12">
        <f>'Liczba bezrob'!E26</f>
        <v>2660</v>
      </c>
      <c r="E8" s="12">
        <f>'Liczba bezrob'!F26</f>
        <v>2539</v>
      </c>
      <c r="F8" s="12">
        <f>'Liczba bezrob'!G26</f>
        <v>2377</v>
      </c>
      <c r="G8" s="12">
        <f>'Liczba bezrob'!H26</f>
        <v>2088</v>
      </c>
      <c r="H8" s="12">
        <f>'Liczba bezrob'!I26</f>
        <v>1849</v>
      </c>
      <c r="I8" s="12">
        <f>'Liczba bezrob'!J26</f>
        <v>1571</v>
      </c>
      <c r="J8" s="12">
        <f>'Liczba bezrob'!K26</f>
        <v>1534</v>
      </c>
      <c r="K8" s="12">
        <f>'Liczba bezrob'!L26</f>
        <v>1512</v>
      </c>
      <c r="L8" s="12">
        <f>'Liczba bezrob'!M26</f>
        <v>1526</v>
      </c>
      <c r="M8" s="12">
        <f>'Liczba bezrob'!N26</f>
        <v>1580</v>
      </c>
    </row>
    <row r="11" spans="1:13" ht="21" x14ac:dyDescent="0.5">
      <c r="A11" s="183" t="s">
        <v>53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</row>
    <row r="12" spans="1:13" ht="17.399999999999999" x14ac:dyDescent="0.3">
      <c r="A12" s="11" t="s">
        <v>54</v>
      </c>
      <c r="B12" s="12">
        <f>gminy!E9+gminy!E21+gminy!E33+gminy!E45+gminy!E57+gminy!E69+gminy!E81+gminy!E93+gminy!E105+gminy!E117</f>
        <v>1681</v>
      </c>
      <c r="C12" s="12">
        <f>gminy!F9+gminy!F21+gminy!F33+gminy!F45+gminy!F57+gminy!F69+gminy!F81+gminy!F93+gminy!F105+gminy!F117</f>
        <v>1706</v>
      </c>
      <c r="D12" s="12">
        <f>gminy!G9+gminy!G21+gminy!G33+gminy!G45+gminy!G57+gminy!G69+gminy!G81+gminy!G93+gminy!G105+gminy!G117</f>
        <v>1650</v>
      </c>
      <c r="E12" s="12">
        <f>gminy!H9+gminy!H21+gminy!H33+gminy!H45+gminy!H57+gminy!H69+gminy!H81+gminy!H93+gminy!H105+gminy!H117</f>
        <v>1494</v>
      </c>
      <c r="F12" s="12">
        <f>gminy!I9+gminy!I21+gminy!I33+gminy!I45+gminy!I57+gminy!I69+gminy!I81+gminy!I93+gminy!I105+gminy!I117</f>
        <v>1382</v>
      </c>
      <c r="G12" s="12">
        <f>gminy!J9+gminy!J21+gminy!J33+gminy!J45+gminy!J57+gminy!J69+gminy!J81+gminy!J93+gminy!J105+gminy!J117</f>
        <v>1159</v>
      </c>
      <c r="H12" s="12">
        <f>gminy!K9+gminy!K21+gminy!K33+gminy!K45+gminy!K57+gminy!K69+gminy!K81+gminy!K93+gminy!K105+gminy!K117</f>
        <v>1114</v>
      </c>
      <c r="I12" s="12">
        <f>gminy!L9+gminy!L21+gminy!L33+gminy!L45+gminy!L57+gminy!L69+gminy!L81+gminy!L93+gminy!L105+gminy!L117</f>
        <v>1064</v>
      </c>
      <c r="J12" s="12">
        <f>gminy!M9+gminy!M21+gminy!M33+gminy!M45+gminy!M57+gminy!M69+gminy!M81+gminy!M93+gminy!M105+gminy!M117</f>
        <v>1105</v>
      </c>
      <c r="K12" s="12">
        <f>gminy!N9+gminy!N21+gminy!N33+gminy!N45+gminy!N57+gminy!N69+gminy!N81+gminy!N94+gminy!N105+gminy!N117</f>
        <v>1059</v>
      </c>
      <c r="L12" s="12">
        <f>gminy!O9+gminy!O21+gminy!O33+gminy!O45+gminy!O57+gminy!O69+gminy!O81+gminy!O93+gminy!O105+gminy!O117</f>
        <v>1100</v>
      </c>
      <c r="M12" s="12">
        <f>gminy!P9+gminy!P21+gminy!P33+gminy!P45+gminy!P57+gminy!P69+gminy!P81+gminy!P93+gminy!P105+gminy!P117</f>
        <v>1090</v>
      </c>
    </row>
    <row r="13" spans="1:13" ht="17.399999999999999" x14ac:dyDescent="0.3">
      <c r="A13" s="18" t="s">
        <v>55</v>
      </c>
      <c r="B13" s="19">
        <f>gminy!E10+gminy!E22+gminy!E34+gminy!E46+gminy!E58+gminy!E70+gminy!E82+gminy!E94+gminy!E106+gminy!E118</f>
        <v>933</v>
      </c>
      <c r="C13" s="12">
        <f>gminy!F10+gminy!F22+gminy!F34+gminy!F46+gminy!F58+gminy!F70+gminy!F82+gminy!F94+gminy!F106+gminy!F118</f>
        <v>932</v>
      </c>
      <c r="D13" s="12">
        <f>gminy!G10+gminy!G22+gminy!G34+gminy!G46+gminy!G58+gminy!G70+gminy!G82+gminy!G94+gminy!G106+gminy!G118</f>
        <v>878</v>
      </c>
      <c r="E13" s="12">
        <f>gminy!H10+gminy!H22+gminy!H34+gminy!H46+gminy!H58+gminy!H70+gminy!H82+gminy!H94+gminy!H106+gminy!H118</f>
        <v>773</v>
      </c>
      <c r="F13" s="12">
        <f>gminy!I10+gminy!I22+gminy!I34+gminy!I46+gminy!I58+gminy!I70+gminy!I82+gminy!I94+gminy!I106+gminy!I118</f>
        <v>746</v>
      </c>
      <c r="G13" s="12">
        <f>gminy!J10+gminy!J22+gminy!J34+gminy!J46+gminy!J58+gminy!J70+gminy!J82+gminy!J94+gminy!J106+gminy!J118</f>
        <v>583</v>
      </c>
      <c r="H13" s="12">
        <f>gminy!K10+gminy!K22+gminy!K34+gminy!K46+gminy!K58+gminy!K70+gminy!K82+gminy!K94+gminy!K106+gminy!K118</f>
        <v>549</v>
      </c>
      <c r="I13" s="12">
        <f>gminy!L10+gminy!L22+gminy!L34+gminy!L46+gminy!L58+gminy!L70+gminy!L82+gminy!L94+gminy!L106+gminy!L118</f>
        <v>527</v>
      </c>
      <c r="J13" s="12">
        <f>gminy!M10+gminy!M22+gminy!M34+gminy!M46+gminy!M58+gminy!M70+gminy!M82+gminy!M94+gminy!M106+gminy!M118</f>
        <v>591</v>
      </c>
      <c r="K13" s="12">
        <f>gminy!N10+gminy!N22+gminy!N34+gminy!N46+gminy!N58+gminy!N70+gminy!N82+gminy!N95+gminy!N106+gminy!N118</f>
        <v>572</v>
      </c>
      <c r="L13" s="12">
        <f>gminy!O10+gminy!O22+gminy!O34+gminy!O46+gminy!O58+gminy!O70+gminy!O82+gminy!O94+gminy!O106+gminy!O118</f>
        <v>583</v>
      </c>
      <c r="M13" s="12">
        <f>gminy!P10+gminy!P22+gminy!P34+gminy!P46+gminy!P58+gminy!P70+gminy!P82+gminy!P94+gminy!P106+gminy!P118</f>
        <v>555</v>
      </c>
    </row>
    <row r="14" spans="1:13" ht="17.399999999999999" x14ac:dyDescent="0.3">
      <c r="A14" s="11" t="s">
        <v>57</v>
      </c>
      <c r="B14" s="12">
        <f>gminy!E11+gminy!E23+gminy!E35+gminy!E47+gminy!E59+gminy!E71+gminy!E83+gminy!E95+gminy!E107+gminy!E119</f>
        <v>1450</v>
      </c>
      <c r="C14" s="12">
        <f>gminy!F11+gminy!F23+gminy!F35+gminy!F47+gminy!F59+gminy!F71+gminy!F83+gminy!F95+gminy!F107+gminy!F119</f>
        <v>1465</v>
      </c>
      <c r="D14" s="12">
        <f>gminy!G11+gminy!G23+gminy!G35+gminy!G47+gminy!G59+gminy!G71+gminy!G83+gminy!G95+gminy!G107+gminy!G119</f>
        <v>1427</v>
      </c>
      <c r="E14" s="12">
        <f>gminy!H11+gminy!H23+gminy!H35+gminy!H47+gminy!H59+gminy!H71+gminy!H83+gminy!H95+gminy!H107+gminy!H119</f>
        <v>1345</v>
      </c>
      <c r="F14" s="12">
        <f>gminy!I11+gminy!I23+gminy!I35+gminy!I47+gminy!I59+gminy!I71+gminy!I83+gminy!I95+gminy!I107+gminy!I119</f>
        <v>1299</v>
      </c>
      <c r="G14" s="12">
        <f>gminy!J11+gminy!J23+gminy!J35+gminy!J47+gminy!J59+gminy!J71+gminy!J83+gminy!J95+gminy!J107+gminy!J119</f>
        <v>1200</v>
      </c>
      <c r="H14" s="12">
        <f>gminy!K11+gminy!K23+gminy!K35+gminy!K47+gminy!K59+gminy!K71+gminy!K83+gminy!K95+gminy!K107+gminy!K119</f>
        <v>1081</v>
      </c>
      <c r="I14" s="12">
        <f>gminy!L11+gminy!L23+gminy!L35+gminy!L47+gminy!L59+gminy!L71+gminy!L83+gminy!L95+gminy!L107+gminy!L119</f>
        <v>968</v>
      </c>
      <c r="J14" s="12">
        <f>gminy!M11+gminy!M23+gminy!M35+gminy!M47+gminy!M59+gminy!M71+gminy!M83+gminy!M95+gminy!M107+gminy!M119</f>
        <v>980</v>
      </c>
      <c r="K14" s="12">
        <f>gminy!N11+gminy!N23+gminy!N35+gminy!N47+gminy!N59+gminy!N71+gminy!N83+gminy!N96+gminy!N107+gminy!N119</f>
        <v>969</v>
      </c>
      <c r="L14" s="12">
        <f>gminy!O11+gminy!O23+gminy!O35+gminy!O47+gminy!O59+gminy!O71+gminy!O83+gminy!O95+gminy!O107+gminy!O119</f>
        <v>941</v>
      </c>
      <c r="M14" s="12">
        <f>gminy!P11+gminy!P23+gminy!P35+gminy!P47+gminy!P59+gminy!P71+gminy!P83+gminy!P95+gminy!P107+gminy!P119</f>
        <v>984</v>
      </c>
    </row>
    <row r="15" spans="1:13" ht="34.799999999999997" x14ac:dyDescent="0.3">
      <c r="A15" s="11" t="s">
        <v>56</v>
      </c>
      <c r="B15" s="12">
        <f>gminy!E12+gminy!E24+gminy!E36+gminy!E48+gminy!E60+gminy!E72+gminy!E84+gminy!E96+gminy!E108+gminy!E120</f>
        <v>2788</v>
      </c>
      <c r="C15" s="12">
        <f>gminy!F12+gminy!F24+gminy!F36+gminy!F48+gminy!F60+gminy!F72+gminy!F84+gminy!F96+gminy!F108+gminy!F120</f>
        <v>2754</v>
      </c>
      <c r="D15" s="12">
        <f>gminy!G12+gminy!G24+gminy!G36+gminy!G48+gminy!G60+gminy!G72+gminy!G84+gminy!G96+gminy!G108+gminy!G120</f>
        <v>2660</v>
      </c>
      <c r="E15" s="12">
        <f>gminy!H12+gminy!H24+gminy!H36+gminy!H48+gminy!H60+gminy!H72+gminy!H84+gminy!H96+gminy!H108+gminy!H120</f>
        <v>2539</v>
      </c>
      <c r="F15" s="12">
        <f>gminy!I12+gminy!I24+gminy!I36+gminy!I48+gminy!I60+gminy!I72+gminy!I84+gminy!I96+gminy!I108+gminy!I120</f>
        <v>2377</v>
      </c>
      <c r="G15" s="12">
        <f>gminy!J12+gminy!J24+gminy!J36+gminy!J48+gminy!J60+gminy!J72+gminy!J84+gminy!J96+gminy!J108+gminy!J120</f>
        <v>2088</v>
      </c>
      <c r="H15" s="12">
        <f>gminy!K12+gminy!K24+gminy!K36+gminy!K48+gminy!K60+gminy!K72+gminy!K84+gminy!K96+gminy!K108+gminy!K120</f>
        <v>1849</v>
      </c>
      <c r="I15" s="12">
        <f>gminy!L12+gminy!L24+gminy!L36+gminy!L48+gminy!L60+gminy!L72+gminy!L84+gminy!L96+gminy!L108+gminy!L120</f>
        <v>1571</v>
      </c>
      <c r="J15" s="12">
        <f>gminy!M12+gminy!M24+gminy!M36+gminy!M48+gminy!M60+gminy!M72+gminy!M84+gminy!M96+gminy!M108+gminy!M120</f>
        <v>1534</v>
      </c>
      <c r="K15" s="12" t="e">
        <f>gminy!N12+gminy!N24+gminy!N36+gminy!N48+gminy!N60+gminy!N72+gminy!N84+gminy!#REF!+gminy!N108+gminy!N120</f>
        <v>#REF!</v>
      </c>
      <c r="L15" s="12">
        <f>gminy!O12+gminy!O24+gminy!O36+gminy!O48+gminy!O60+gminy!O72+gminy!O84+gminy!O96+gminy!O108+gminy!O120</f>
        <v>1526</v>
      </c>
      <c r="M15" s="12">
        <f>gminy!P12+gminy!P24+gminy!P36+gminy!P48+gminy!P60+gminy!P72+gminy!P84+gminy!P96+gminy!P108+gminy!P120</f>
        <v>1580</v>
      </c>
    </row>
    <row r="17" spans="1:13" ht="21" x14ac:dyDescent="0.5">
      <c r="A17" s="183" t="s">
        <v>53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3" ht="17.399999999999999" x14ac:dyDescent="0.3">
      <c r="A18" s="11" t="s">
        <v>54</v>
      </c>
      <c r="B18" s="12">
        <f>B5-B12</f>
        <v>0</v>
      </c>
      <c r="C18" s="12">
        <f>gminy!F15+gminy!F27+gminy!F39+gminy!F51+gminy!F63+gminy!F75+gminy!F87+gminy!F99+gminy!F111+gminy!F123</f>
        <v>0</v>
      </c>
      <c r="D18" s="12">
        <f>gminy!G15+gminy!G27+gminy!G39+gminy!G51+gminy!G63+gminy!G75+gminy!G87+gminy!G99+gminy!G111+gminy!G123</f>
        <v>0</v>
      </c>
      <c r="E18" s="12">
        <f>gminy!H15+gminy!H27+gminy!H39+gminy!H51+gminy!H63+gminy!H75+gminy!H87+gminy!H99+gminy!H111+gminy!H123</f>
        <v>0</v>
      </c>
      <c r="F18" s="12">
        <f>gminy!I15+gminy!I27+gminy!I39+gminy!I51+gminy!I63+gminy!I75+gminy!I87+gminy!I99+gminy!I111+gminy!I123</f>
        <v>0</v>
      </c>
      <c r="G18" s="12">
        <f>gminy!J15+gminy!J27+gminy!J39+gminy!J51+gminy!J63+gminy!J75+gminy!J87+gminy!J99+gminy!J111+gminy!J123</f>
        <v>0</v>
      </c>
      <c r="H18" s="12">
        <f>gminy!K15+gminy!K27+gminy!K39+gminy!K51+gminy!K63+gminy!K75+gminy!K87+gminy!K99+gminy!K111+gminy!K123</f>
        <v>0</v>
      </c>
      <c r="I18" s="12">
        <f>gminy!L15+gminy!L27+gminy!L39+gminy!L51+gminy!L63+gminy!L75+gminy!L87+gminy!L99+gminy!L111+gminy!L123</f>
        <v>0</v>
      </c>
      <c r="J18" s="12">
        <f>gminy!M15+gminy!M27+gminy!M39+gminy!M51+gminy!M63+gminy!M75+gminy!M87+gminy!M99+gminy!M111+gminy!M123</f>
        <v>0</v>
      </c>
      <c r="K18" s="12">
        <f>gminy!N15+gminy!N27+gminy!N39+gminy!N51+gminy!N63+gminy!N75+gminy!N87+gminy!N99+gminy!N111+gminy!N123</f>
        <v>0</v>
      </c>
      <c r="L18" s="12">
        <f>gminy!O15+gminy!O27+gminy!O39+gminy!O51+gminy!O63+gminy!O75+gminy!O87+gminy!O99+gminy!O111+gminy!O123</f>
        <v>0</v>
      </c>
      <c r="M18" s="12">
        <f>gminy!P15+gminy!P27+gminy!P39+gminy!P51+gminy!P63+gminy!P75+gminy!P87+gminy!P99+gminy!P111+gminy!P123</f>
        <v>0</v>
      </c>
    </row>
    <row r="19" spans="1:13" ht="17.399999999999999" x14ac:dyDescent="0.3">
      <c r="A19" s="18" t="s">
        <v>55</v>
      </c>
      <c r="B19" s="57">
        <f t="shared" ref="B19:C21" si="0">B6-B13</f>
        <v>0</v>
      </c>
      <c r="C19" s="57">
        <f t="shared" si="0"/>
        <v>0</v>
      </c>
      <c r="D19" s="57">
        <f t="shared" ref="D19:M19" si="1">D6-D13</f>
        <v>0</v>
      </c>
      <c r="E19" s="57">
        <f t="shared" si="1"/>
        <v>0</v>
      </c>
      <c r="F19" s="57">
        <f t="shared" si="1"/>
        <v>0</v>
      </c>
      <c r="G19" s="57">
        <f t="shared" si="1"/>
        <v>0</v>
      </c>
      <c r="H19" s="57">
        <f t="shared" si="1"/>
        <v>0</v>
      </c>
      <c r="I19" s="57">
        <f t="shared" si="1"/>
        <v>0</v>
      </c>
      <c r="J19" s="57">
        <f t="shared" si="1"/>
        <v>0</v>
      </c>
      <c r="K19" s="57">
        <f t="shared" si="1"/>
        <v>-2</v>
      </c>
      <c r="L19" s="57">
        <f t="shared" si="1"/>
        <v>0</v>
      </c>
      <c r="M19" s="57">
        <f t="shared" si="1"/>
        <v>0</v>
      </c>
    </row>
    <row r="20" spans="1:13" ht="17.399999999999999" x14ac:dyDescent="0.3">
      <c r="A20" s="11" t="s">
        <v>57</v>
      </c>
      <c r="B20" s="12">
        <f t="shared" si="0"/>
        <v>0</v>
      </c>
      <c r="C20" s="12">
        <f t="shared" si="0"/>
        <v>0</v>
      </c>
      <c r="D20" s="12">
        <f t="shared" ref="D20:M20" si="2">D7-D14</f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-16</v>
      </c>
      <c r="L20" s="12">
        <f t="shared" si="2"/>
        <v>0</v>
      </c>
      <c r="M20" s="12">
        <f t="shared" si="2"/>
        <v>0</v>
      </c>
    </row>
    <row r="21" spans="1:13" ht="34.799999999999997" x14ac:dyDescent="0.3">
      <c r="A21" s="11" t="s">
        <v>56</v>
      </c>
      <c r="B21" s="12">
        <f t="shared" si="0"/>
        <v>0</v>
      </c>
      <c r="C21" s="12">
        <f t="shared" si="0"/>
        <v>0</v>
      </c>
      <c r="D21" s="12">
        <f t="shared" ref="D21:M21" si="3">D8-D15</f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 t="e">
        <f t="shared" si="3"/>
        <v>#REF!</v>
      </c>
      <c r="L21" s="12">
        <f t="shared" si="3"/>
        <v>0</v>
      </c>
      <c r="M21" s="12">
        <f t="shared" si="3"/>
        <v>0</v>
      </c>
    </row>
  </sheetData>
  <mergeCells count="3">
    <mergeCell ref="A4:M4"/>
    <mergeCell ref="A11:M11"/>
    <mergeCell ref="A17:M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70"/>
  <sheetViews>
    <sheetView view="pageBreakPreview" topLeftCell="A31" zoomScaleSheetLayoutView="100" workbookViewId="0">
      <selection activeCell="F69" sqref="F69"/>
    </sheetView>
  </sheetViews>
  <sheetFormatPr defaultRowHeight="14.4" x14ac:dyDescent="0.3"/>
  <cols>
    <col min="1" max="1" width="2.5546875" customWidth="1"/>
    <col min="2" max="2" width="22.44140625" bestFit="1" customWidth="1"/>
    <col min="3" max="3" width="10" bestFit="1" customWidth="1"/>
    <col min="8" max="8" width="9.33203125" bestFit="1" customWidth="1"/>
    <col min="9" max="9" width="10.5546875" bestFit="1" customWidth="1"/>
  </cols>
  <sheetData>
    <row r="5" spans="2:8" x14ac:dyDescent="0.3">
      <c r="C5" t="s">
        <v>173</v>
      </c>
      <c r="D5" t="s">
        <v>174</v>
      </c>
      <c r="E5" t="s">
        <v>173</v>
      </c>
      <c r="F5" t="s">
        <v>174</v>
      </c>
    </row>
    <row r="6" spans="2:8" x14ac:dyDescent="0.3">
      <c r="B6" t="s">
        <v>163</v>
      </c>
      <c r="C6">
        <v>2386</v>
      </c>
      <c r="D6">
        <v>2051</v>
      </c>
      <c r="E6" s="106">
        <f>C6/6682</f>
        <v>0.35707871894642323</v>
      </c>
      <c r="F6" s="106">
        <f>D6/5217</f>
        <v>0.39313781866973357</v>
      </c>
      <c r="G6" s="108">
        <f>D6-C6</f>
        <v>-335</v>
      </c>
      <c r="H6" s="106">
        <f>F6-E6</f>
        <v>3.6059099723310339E-2</v>
      </c>
    </row>
    <row r="7" spans="2:8" x14ac:dyDescent="0.3">
      <c r="B7" t="s">
        <v>164</v>
      </c>
      <c r="C7">
        <v>320</v>
      </c>
      <c r="D7">
        <v>222</v>
      </c>
      <c r="E7" s="106">
        <f t="shared" ref="E7:E15" si="0">C7/6682</f>
        <v>4.7889853337324158E-2</v>
      </c>
      <c r="F7" s="106">
        <f t="shared" ref="F7:F15" si="1">D7/5217</f>
        <v>4.2553191489361701E-2</v>
      </c>
      <c r="G7" s="108">
        <f t="shared" ref="G7:G15" si="2">D7-C7</f>
        <v>-98</v>
      </c>
      <c r="H7" s="109">
        <f t="shared" ref="H7:H15" si="3">F7-E7</f>
        <v>-5.3366618479624567E-3</v>
      </c>
    </row>
    <row r="8" spans="2:8" x14ac:dyDescent="0.3">
      <c r="B8" t="s">
        <v>165</v>
      </c>
      <c r="C8">
        <v>668</v>
      </c>
      <c r="D8">
        <v>474</v>
      </c>
      <c r="E8" s="106">
        <f t="shared" si="0"/>
        <v>9.9970068841664178E-2</v>
      </c>
      <c r="F8" s="106">
        <f t="shared" si="1"/>
        <v>9.0856814261069577E-2</v>
      </c>
      <c r="G8" s="108">
        <f t="shared" si="2"/>
        <v>-194</v>
      </c>
      <c r="H8" s="109">
        <f t="shared" si="3"/>
        <v>-9.1132545805946014E-3</v>
      </c>
    </row>
    <row r="9" spans="2:8" x14ac:dyDescent="0.3">
      <c r="B9" t="s">
        <v>166</v>
      </c>
      <c r="C9">
        <v>215</v>
      </c>
      <c r="D9">
        <v>178</v>
      </c>
      <c r="E9" s="106">
        <f t="shared" si="0"/>
        <v>3.2175995211014663E-2</v>
      </c>
      <c r="F9" s="106">
        <f t="shared" si="1"/>
        <v>3.4119225608587309E-2</v>
      </c>
      <c r="G9" s="108">
        <f t="shared" si="2"/>
        <v>-37</v>
      </c>
      <c r="H9" s="109">
        <f t="shared" si="3"/>
        <v>1.9432303975726456E-3</v>
      </c>
    </row>
    <row r="10" spans="2:8" x14ac:dyDescent="0.3">
      <c r="B10" t="s">
        <v>167</v>
      </c>
      <c r="C10">
        <v>186</v>
      </c>
      <c r="D10">
        <v>140</v>
      </c>
      <c r="E10" s="106">
        <f t="shared" si="0"/>
        <v>2.7835977252319666E-2</v>
      </c>
      <c r="F10" s="106">
        <f t="shared" si="1"/>
        <v>2.6835345984282156E-2</v>
      </c>
      <c r="G10" s="108">
        <f t="shared" si="2"/>
        <v>-46</v>
      </c>
      <c r="H10" s="109">
        <f t="shared" si="3"/>
        <v>-1.0006312680375107E-3</v>
      </c>
    </row>
    <row r="11" spans="2:8" x14ac:dyDescent="0.3">
      <c r="B11" t="s">
        <v>168</v>
      </c>
      <c r="C11">
        <v>371</v>
      </c>
      <c r="D11">
        <v>238</v>
      </c>
      <c r="E11" s="106">
        <f t="shared" si="0"/>
        <v>5.5522298712960189E-2</v>
      </c>
      <c r="F11" s="106">
        <f t="shared" si="1"/>
        <v>4.5620088173279665E-2</v>
      </c>
      <c r="G11" s="108">
        <f t="shared" si="2"/>
        <v>-133</v>
      </c>
      <c r="H11" s="109">
        <f t="shared" si="3"/>
        <v>-9.9022105396805241E-3</v>
      </c>
    </row>
    <row r="12" spans="2:8" x14ac:dyDescent="0.3">
      <c r="B12" t="s">
        <v>169</v>
      </c>
      <c r="C12">
        <v>290</v>
      </c>
      <c r="D12">
        <v>200</v>
      </c>
      <c r="E12" s="106">
        <f t="shared" si="0"/>
        <v>4.3400179586950013E-2</v>
      </c>
      <c r="F12" s="106">
        <f t="shared" si="1"/>
        <v>3.8336208548974508E-2</v>
      </c>
      <c r="G12" s="108">
        <f t="shared" si="2"/>
        <v>-90</v>
      </c>
      <c r="H12" s="109">
        <f t="shared" si="3"/>
        <v>-5.0639710379755051E-3</v>
      </c>
    </row>
    <row r="13" spans="2:8" x14ac:dyDescent="0.3">
      <c r="B13" t="s">
        <v>170</v>
      </c>
      <c r="C13">
        <v>294</v>
      </c>
      <c r="D13">
        <v>226</v>
      </c>
      <c r="E13" s="106">
        <f t="shared" si="0"/>
        <v>4.399880275366657E-2</v>
      </c>
      <c r="F13" s="106">
        <f t="shared" si="1"/>
        <v>4.3319915660341192E-2</v>
      </c>
      <c r="G13" s="108">
        <f t="shared" si="2"/>
        <v>-68</v>
      </c>
      <c r="H13" s="109">
        <f t="shared" si="3"/>
        <v>-6.7888709332537822E-4</v>
      </c>
    </row>
    <row r="14" spans="2:8" x14ac:dyDescent="0.3">
      <c r="B14" t="s">
        <v>171</v>
      </c>
      <c r="C14">
        <v>1511</v>
      </c>
      <c r="D14">
        <v>1124</v>
      </c>
      <c r="E14" s="106">
        <f t="shared" si="0"/>
        <v>0.22612990122717749</v>
      </c>
      <c r="F14" s="106">
        <f t="shared" si="1"/>
        <v>0.21544949204523672</v>
      </c>
      <c r="G14" s="108">
        <f t="shared" si="2"/>
        <v>-387</v>
      </c>
      <c r="H14" s="109">
        <f t="shared" si="3"/>
        <v>-1.068040918194077E-2</v>
      </c>
    </row>
    <row r="15" spans="2:8" x14ac:dyDescent="0.3">
      <c r="B15" t="s">
        <v>172</v>
      </c>
      <c r="C15">
        <v>441</v>
      </c>
      <c r="D15">
        <v>364</v>
      </c>
      <c r="E15" s="106">
        <f t="shared" si="0"/>
        <v>6.5998204130499852E-2</v>
      </c>
      <c r="F15" s="106">
        <f t="shared" si="1"/>
        <v>6.9771899559133599E-2</v>
      </c>
      <c r="G15" s="108">
        <f t="shared" si="2"/>
        <v>-77</v>
      </c>
      <c r="H15" s="106">
        <f t="shared" si="3"/>
        <v>3.7736954286337471E-3</v>
      </c>
    </row>
    <row r="25" spans="2:10" x14ac:dyDescent="0.3">
      <c r="C25" s="125" t="s">
        <v>176</v>
      </c>
      <c r="D25" s="125" t="s">
        <v>177</v>
      </c>
      <c r="E25" s="126"/>
      <c r="F25" s="126"/>
      <c r="G25" s="126"/>
      <c r="H25" s="125" t="s">
        <v>176</v>
      </c>
      <c r="I25" s="125" t="s">
        <v>177</v>
      </c>
    </row>
    <row r="26" spans="2:10" ht="15" x14ac:dyDescent="0.3">
      <c r="B26" s="114" t="s">
        <v>78</v>
      </c>
      <c r="C26" s="115">
        <v>1358</v>
      </c>
      <c r="D26" s="116">
        <v>878</v>
      </c>
      <c r="E26" s="112">
        <f>D26-C26</f>
        <v>-480</v>
      </c>
      <c r="F26" s="113">
        <f>E26/C26</f>
        <v>-0.35346097201767307</v>
      </c>
      <c r="G26" s="112"/>
      <c r="H26" s="113">
        <f>C26/6682</f>
        <v>0.20323256510026938</v>
      </c>
      <c r="I26" s="113">
        <f>D26/5217</f>
        <v>0.16829595552999807</v>
      </c>
      <c r="J26" s="106">
        <f t="shared" ref="J26:J31" si="4">I26-H26</f>
        <v>-3.493660957027131E-2</v>
      </c>
    </row>
    <row r="27" spans="2:10" ht="15" x14ac:dyDescent="0.3">
      <c r="B27" s="114" t="s">
        <v>79</v>
      </c>
      <c r="C27" s="115">
        <v>1769</v>
      </c>
      <c r="D27" s="116">
        <v>1465</v>
      </c>
      <c r="E27" s="112">
        <f t="shared" ref="E27:E31" si="5">D27-C27</f>
        <v>-304</v>
      </c>
      <c r="F27" s="113">
        <f t="shared" ref="F27:F30" si="6">E27/C27</f>
        <v>-0.17184850197851895</v>
      </c>
      <c r="G27" s="112"/>
      <c r="H27" s="113">
        <f t="shared" ref="H27:H31" si="7">C27/6682</f>
        <v>0.26474109548039509</v>
      </c>
      <c r="I27" s="113">
        <f t="shared" ref="I27:I31" si="8">D27/5217</f>
        <v>0.28081272762123827</v>
      </c>
      <c r="J27" s="106">
        <f t="shared" si="4"/>
        <v>1.6071632140843173E-2</v>
      </c>
    </row>
    <row r="28" spans="2:10" ht="15" x14ac:dyDescent="0.3">
      <c r="B28" s="114" t="s">
        <v>80</v>
      </c>
      <c r="C28" s="115">
        <v>1349</v>
      </c>
      <c r="D28" s="116">
        <v>1029</v>
      </c>
      <c r="E28" s="112">
        <f t="shared" si="5"/>
        <v>-320</v>
      </c>
      <c r="F28" s="113">
        <f t="shared" si="6"/>
        <v>-0.23721275018532245</v>
      </c>
      <c r="G28" s="112"/>
      <c r="H28" s="113">
        <f t="shared" si="7"/>
        <v>0.20188566297515714</v>
      </c>
      <c r="I28" s="113">
        <f t="shared" si="8"/>
        <v>0.19723979298447383</v>
      </c>
      <c r="J28" s="106">
        <f t="shared" si="4"/>
        <v>-4.6458699906833101E-3</v>
      </c>
    </row>
    <row r="29" spans="2:10" ht="15" x14ac:dyDescent="0.3">
      <c r="B29" s="114" t="s">
        <v>81</v>
      </c>
      <c r="C29" s="115">
        <v>1223</v>
      </c>
      <c r="D29" s="116">
        <v>948</v>
      </c>
      <c r="E29" s="112">
        <f t="shared" si="5"/>
        <v>-275</v>
      </c>
      <c r="F29" s="113">
        <f t="shared" si="6"/>
        <v>-0.22485690923957483</v>
      </c>
      <c r="G29" s="112"/>
      <c r="H29" s="113">
        <f t="shared" si="7"/>
        <v>0.18302903322358574</v>
      </c>
      <c r="I29" s="113">
        <f t="shared" si="8"/>
        <v>0.18171362852213915</v>
      </c>
      <c r="J29" s="106">
        <f t="shared" si="4"/>
        <v>-1.3154047014465875E-3</v>
      </c>
    </row>
    <row r="30" spans="2:10" ht="15" x14ac:dyDescent="0.3">
      <c r="B30" s="114" t="s">
        <v>82</v>
      </c>
      <c r="C30" s="115">
        <v>694</v>
      </c>
      <c r="D30" s="116">
        <v>579</v>
      </c>
      <c r="E30" s="112">
        <f t="shared" si="5"/>
        <v>-115</v>
      </c>
      <c r="F30" s="113">
        <f t="shared" si="6"/>
        <v>-0.16570605187319884</v>
      </c>
      <c r="G30" s="112"/>
      <c r="H30" s="113">
        <f t="shared" si="7"/>
        <v>0.10386111942532177</v>
      </c>
      <c r="I30" s="113">
        <f t="shared" si="8"/>
        <v>0.1109833237492812</v>
      </c>
      <c r="J30" s="106">
        <f t="shared" si="4"/>
        <v>7.1222043239594357E-3</v>
      </c>
    </row>
    <row r="31" spans="2:10" ht="15" x14ac:dyDescent="0.3">
      <c r="B31" s="114" t="s">
        <v>83</v>
      </c>
      <c r="C31" s="115">
        <v>289</v>
      </c>
      <c r="D31" s="116">
        <v>318</v>
      </c>
      <c r="E31" s="112">
        <f t="shared" si="5"/>
        <v>29</v>
      </c>
      <c r="F31" s="113">
        <f>E31/C31</f>
        <v>0.10034602076124567</v>
      </c>
      <c r="G31" s="112"/>
      <c r="H31" s="113">
        <f t="shared" si="7"/>
        <v>4.3250523795270876E-2</v>
      </c>
      <c r="I31" s="113">
        <f t="shared" si="8"/>
        <v>6.0954571592869468E-2</v>
      </c>
      <c r="J31" s="106">
        <f t="shared" si="4"/>
        <v>1.7704047797598592E-2</v>
      </c>
    </row>
    <row r="32" spans="2:10" x14ac:dyDescent="0.3">
      <c r="B32" s="111"/>
    </row>
    <row r="33" spans="2:15" x14ac:dyDescent="0.3">
      <c r="B33" s="111"/>
    </row>
    <row r="34" spans="2:15" ht="15.6" x14ac:dyDescent="0.3">
      <c r="B34" s="118" t="s">
        <v>90</v>
      </c>
      <c r="C34" s="117">
        <v>624</v>
      </c>
      <c r="D34" s="117">
        <v>530</v>
      </c>
      <c r="E34" s="119">
        <f>D34-C34</f>
        <v>-94</v>
      </c>
      <c r="F34" s="120">
        <f>E34/C34</f>
        <v>-0.15064102564102563</v>
      </c>
      <c r="G34" s="119"/>
      <c r="H34" s="120">
        <f t="shared" ref="H34:H39" si="9">C34/6682</f>
        <v>9.3385214007782102E-2</v>
      </c>
      <c r="I34" s="120">
        <f t="shared" ref="I34:I38" si="10">D34/5217</f>
        <v>0.10159095265478245</v>
      </c>
      <c r="J34" s="106">
        <f>I34-H34</f>
        <v>8.2057386470003463E-3</v>
      </c>
    </row>
    <row r="35" spans="2:15" ht="30.6" x14ac:dyDescent="0.3">
      <c r="B35" s="118" t="s">
        <v>91</v>
      </c>
      <c r="C35" s="117">
        <v>1552</v>
      </c>
      <c r="D35" s="117">
        <v>1162</v>
      </c>
      <c r="E35" s="119">
        <f t="shared" ref="E35:E38" si="11">D35-C35</f>
        <v>-390</v>
      </c>
      <c r="F35" s="120">
        <f t="shared" ref="F35:F38" si="12">E35/C35</f>
        <v>-0.25128865979381443</v>
      </c>
      <c r="G35" s="119"/>
      <c r="H35" s="120">
        <f t="shared" si="9"/>
        <v>0.23226578868602216</v>
      </c>
      <c r="I35" s="120">
        <f t="shared" si="10"/>
        <v>0.22273337166954188</v>
      </c>
      <c r="J35" s="106">
        <f t="shared" ref="J35:J38" si="13">I35-H35</f>
        <v>-9.5324170164802768E-3</v>
      </c>
    </row>
    <row r="36" spans="2:15" ht="30.6" x14ac:dyDescent="0.3">
      <c r="B36" s="118" t="s">
        <v>92</v>
      </c>
      <c r="C36" s="117">
        <v>667</v>
      </c>
      <c r="D36" s="117">
        <v>488</v>
      </c>
      <c r="E36" s="119">
        <f t="shared" si="11"/>
        <v>-179</v>
      </c>
      <c r="F36" s="120">
        <f t="shared" si="12"/>
        <v>-0.2683658170914543</v>
      </c>
      <c r="G36" s="119"/>
      <c r="H36" s="120">
        <f t="shared" si="9"/>
        <v>9.9820413049985041E-2</v>
      </c>
      <c r="I36" s="120">
        <f t="shared" si="10"/>
        <v>9.3540348859497802E-2</v>
      </c>
      <c r="J36" s="106">
        <f t="shared" si="13"/>
        <v>-6.280064190487239E-3</v>
      </c>
    </row>
    <row r="37" spans="2:15" ht="15.6" x14ac:dyDescent="0.3">
      <c r="B37" s="118" t="s">
        <v>93</v>
      </c>
      <c r="C37" s="117">
        <v>2303</v>
      </c>
      <c r="D37" s="117">
        <v>1811</v>
      </c>
      <c r="E37" s="119">
        <f t="shared" si="11"/>
        <v>-492</v>
      </c>
      <c r="F37" s="120">
        <f t="shared" si="12"/>
        <v>-0.21363438992618325</v>
      </c>
      <c r="G37" s="119"/>
      <c r="H37" s="120">
        <f t="shared" si="9"/>
        <v>0.34465728823705477</v>
      </c>
      <c r="I37" s="120">
        <f t="shared" si="10"/>
        <v>0.34713436841096418</v>
      </c>
      <c r="J37" s="106">
        <f t="shared" si="13"/>
        <v>2.4770801739094073E-3</v>
      </c>
    </row>
    <row r="38" spans="2:15" ht="30.6" x14ac:dyDescent="0.3">
      <c r="B38" s="118" t="s">
        <v>110</v>
      </c>
      <c r="C38" s="117">
        <v>1536</v>
      </c>
      <c r="D38" s="117">
        <v>1226</v>
      </c>
      <c r="E38" s="119">
        <f t="shared" si="11"/>
        <v>-310</v>
      </c>
      <c r="F38" s="120">
        <f t="shared" si="12"/>
        <v>-0.20182291666666666</v>
      </c>
      <c r="G38" s="119"/>
      <c r="H38" s="120">
        <f t="shared" si="9"/>
        <v>0.22987129601915593</v>
      </c>
      <c r="I38" s="120">
        <f t="shared" si="10"/>
        <v>0.23500095840521373</v>
      </c>
      <c r="J38" s="106">
        <f t="shared" si="13"/>
        <v>5.1296623860578039E-3</v>
      </c>
    </row>
    <row r="39" spans="2:15" ht="15.6" x14ac:dyDescent="0.3">
      <c r="C39" s="110">
        <f>SUM(C34:C38)</f>
        <v>6682</v>
      </c>
      <c r="D39" s="110">
        <f>SUM(D34:D38)</f>
        <v>5217</v>
      </c>
      <c r="E39">
        <f t="shared" ref="E39" si="14">D39-C39</f>
        <v>-1465</v>
      </c>
      <c r="F39" s="106">
        <f t="shared" ref="F39" si="15">E39/C39</f>
        <v>-0.21924573480993714</v>
      </c>
      <c r="H39" s="106">
        <f t="shared" si="9"/>
        <v>1</v>
      </c>
      <c r="I39" s="106"/>
    </row>
    <row r="41" spans="2:15" ht="15.6" x14ac:dyDescent="0.3">
      <c r="B41" s="118" t="s">
        <v>95</v>
      </c>
      <c r="C41" s="117">
        <v>1053</v>
      </c>
      <c r="D41" s="117">
        <v>908</v>
      </c>
      <c r="E41" s="119">
        <f t="shared" ref="E41:E47" si="16">D41-C41</f>
        <v>-145</v>
      </c>
      <c r="F41" s="120">
        <f t="shared" ref="F41:F47" si="17">E41/C41</f>
        <v>-0.13770180436847104</v>
      </c>
      <c r="G41" s="119"/>
      <c r="H41" s="120">
        <f t="shared" ref="H41:H47" si="18">C41/6682</f>
        <v>0.15758754863813229</v>
      </c>
      <c r="I41" s="120">
        <f t="shared" ref="I41:I47" si="19">D41/5217</f>
        <v>0.17404638681234427</v>
      </c>
      <c r="J41" s="106">
        <f t="shared" ref="J41:J47" si="20">I41-H41</f>
        <v>1.6458838174211982E-2</v>
      </c>
    </row>
    <row r="42" spans="2:15" ht="15.6" x14ac:dyDescent="0.3">
      <c r="B42" s="118" t="s">
        <v>96</v>
      </c>
      <c r="C42" s="117">
        <v>1494</v>
      </c>
      <c r="D42" s="117">
        <v>1193</v>
      </c>
      <c r="E42" s="119">
        <f t="shared" si="16"/>
        <v>-301</v>
      </c>
      <c r="F42" s="120">
        <f t="shared" si="17"/>
        <v>-0.20147255689424365</v>
      </c>
      <c r="G42" s="119"/>
      <c r="H42" s="120">
        <f t="shared" si="18"/>
        <v>0.22358575276863216</v>
      </c>
      <c r="I42" s="120">
        <f t="shared" si="19"/>
        <v>0.22867548399463294</v>
      </c>
      <c r="J42" s="106">
        <f t="shared" si="20"/>
        <v>5.0897312260007876E-3</v>
      </c>
    </row>
    <row r="43" spans="2:15" ht="15.6" x14ac:dyDescent="0.3">
      <c r="B43" s="118" t="s">
        <v>97</v>
      </c>
      <c r="C43" s="117">
        <v>975</v>
      </c>
      <c r="D43" s="117">
        <v>813</v>
      </c>
      <c r="E43" s="119">
        <f t="shared" si="16"/>
        <v>-162</v>
      </c>
      <c r="F43" s="120">
        <f t="shared" si="17"/>
        <v>-0.16615384615384615</v>
      </c>
      <c r="G43" s="119"/>
      <c r="H43" s="120">
        <f t="shared" si="18"/>
        <v>0.14591439688715954</v>
      </c>
      <c r="I43" s="120">
        <f t="shared" si="19"/>
        <v>0.15583668775158138</v>
      </c>
      <c r="J43" s="106">
        <f t="shared" si="20"/>
        <v>9.9222908644218399E-3</v>
      </c>
    </row>
    <row r="44" spans="2:15" ht="15.6" x14ac:dyDescent="0.3">
      <c r="B44" s="118" t="s">
        <v>98</v>
      </c>
      <c r="C44" s="117">
        <v>1083</v>
      </c>
      <c r="D44" s="117">
        <v>832</v>
      </c>
      <c r="E44" s="119">
        <f t="shared" si="16"/>
        <v>-251</v>
      </c>
      <c r="F44" s="120">
        <f t="shared" si="17"/>
        <v>-0.23176361957525393</v>
      </c>
      <c r="G44" s="119"/>
      <c r="H44" s="120">
        <f t="shared" si="18"/>
        <v>0.16207722238850644</v>
      </c>
      <c r="I44" s="120">
        <f t="shared" si="19"/>
        <v>0.15947862756373396</v>
      </c>
      <c r="J44" s="106">
        <f t="shared" si="20"/>
        <v>-2.5985948247724822E-3</v>
      </c>
    </row>
    <row r="45" spans="2:15" ht="15.6" x14ac:dyDescent="0.3">
      <c r="B45" s="118" t="s">
        <v>99</v>
      </c>
      <c r="C45" s="117">
        <v>787</v>
      </c>
      <c r="D45" s="117">
        <v>600</v>
      </c>
      <c r="E45" s="119">
        <f t="shared" si="16"/>
        <v>-187</v>
      </c>
      <c r="F45" s="120">
        <f t="shared" si="17"/>
        <v>-0.23761118170266837</v>
      </c>
      <c r="G45" s="119"/>
      <c r="H45" s="120">
        <f t="shared" si="18"/>
        <v>0.11777910805148159</v>
      </c>
      <c r="I45" s="120">
        <f t="shared" si="19"/>
        <v>0.11500862564692352</v>
      </c>
      <c r="J45" s="106">
        <f t="shared" si="20"/>
        <v>-2.7704824045580723E-3</v>
      </c>
    </row>
    <row r="46" spans="2:15" ht="15.6" x14ac:dyDescent="0.3">
      <c r="B46" s="118" t="s">
        <v>175</v>
      </c>
      <c r="C46" s="117">
        <v>329</v>
      </c>
      <c r="D46" s="117">
        <v>263</v>
      </c>
      <c r="E46" s="119">
        <f t="shared" si="16"/>
        <v>-66</v>
      </c>
      <c r="F46" s="120">
        <f t="shared" si="17"/>
        <v>-0.20060790273556231</v>
      </c>
      <c r="G46" s="119"/>
      <c r="H46" s="120">
        <f t="shared" si="18"/>
        <v>4.9236755462436395E-2</v>
      </c>
      <c r="I46" s="120">
        <f t="shared" si="19"/>
        <v>5.0412114241901479E-2</v>
      </c>
      <c r="J46" s="106">
        <f t="shared" si="20"/>
        <v>1.1753587794650841E-3</v>
      </c>
    </row>
    <row r="47" spans="2:15" ht="15.6" x14ac:dyDescent="0.3">
      <c r="B47" s="118" t="s">
        <v>101</v>
      </c>
      <c r="C47" s="117">
        <v>961</v>
      </c>
      <c r="D47" s="117">
        <v>608</v>
      </c>
      <c r="E47" s="119">
        <f t="shared" si="16"/>
        <v>-353</v>
      </c>
      <c r="F47" s="120">
        <f t="shared" si="17"/>
        <v>-0.36732570239334028</v>
      </c>
      <c r="G47" s="119"/>
      <c r="H47" s="120">
        <f t="shared" si="18"/>
        <v>0.14381921580365159</v>
      </c>
      <c r="I47" s="120">
        <f t="shared" si="19"/>
        <v>0.1165420739888825</v>
      </c>
      <c r="J47" s="106">
        <f t="shared" si="20"/>
        <v>-2.727714181476909E-2</v>
      </c>
      <c r="O47">
        <v>554</v>
      </c>
    </row>
    <row r="48" spans="2:15" x14ac:dyDescent="0.3">
      <c r="B48" s="111"/>
      <c r="O48">
        <v>377</v>
      </c>
    </row>
    <row r="49" spans="2:15" x14ac:dyDescent="0.3">
      <c r="B49" s="111"/>
      <c r="O49">
        <f>O47-O48</f>
        <v>177</v>
      </c>
    </row>
    <row r="50" spans="2:15" ht="15.6" x14ac:dyDescent="0.3">
      <c r="B50" s="122" t="s">
        <v>103</v>
      </c>
      <c r="C50" s="121">
        <v>586</v>
      </c>
      <c r="D50" s="121">
        <v>501</v>
      </c>
      <c r="E50" s="123">
        <f t="shared" ref="E50:E55" si="21">D50-C50</f>
        <v>-85</v>
      </c>
      <c r="F50" s="124">
        <f t="shared" ref="F50:F55" si="22">E50/C50</f>
        <v>-0.14505119453924914</v>
      </c>
      <c r="G50" s="123"/>
      <c r="H50" s="124">
        <f t="shared" ref="H50:H55" si="23">C50/6682</f>
        <v>8.7698293923974852E-2</v>
      </c>
      <c r="I50" s="124">
        <f t="shared" ref="I50:I55" si="24">D50/6682</f>
        <v>7.4977551631248127E-2</v>
      </c>
      <c r="J50" s="106">
        <f t="shared" ref="J50:J55" si="25">I50-H50</f>
        <v>-1.2720742292726725E-2</v>
      </c>
    </row>
    <row r="51" spans="2:15" ht="15.6" x14ac:dyDescent="0.3">
      <c r="B51" s="122" t="s">
        <v>104</v>
      </c>
      <c r="C51" s="121">
        <v>1174</v>
      </c>
      <c r="D51" s="121">
        <v>1059</v>
      </c>
      <c r="E51" s="123">
        <f t="shared" si="21"/>
        <v>-115</v>
      </c>
      <c r="F51" s="124">
        <f t="shared" si="22"/>
        <v>-9.7955706984667809E-2</v>
      </c>
      <c r="G51" s="123"/>
      <c r="H51" s="124">
        <f t="shared" si="23"/>
        <v>0.17569589943130798</v>
      </c>
      <c r="I51" s="124">
        <f t="shared" si="24"/>
        <v>0.15848548338820712</v>
      </c>
      <c r="J51" s="106">
        <f t="shared" si="25"/>
        <v>-1.7210416043100862E-2</v>
      </c>
    </row>
    <row r="52" spans="2:15" ht="15.6" x14ac:dyDescent="0.3">
      <c r="B52" s="122" t="s">
        <v>105</v>
      </c>
      <c r="C52" s="121">
        <v>1267</v>
      </c>
      <c r="D52" s="121">
        <v>930</v>
      </c>
      <c r="E52" s="123">
        <f t="shared" si="21"/>
        <v>-337</v>
      </c>
      <c r="F52" s="124">
        <f t="shared" si="22"/>
        <v>-0.26598263614838202</v>
      </c>
      <c r="G52" s="123"/>
      <c r="H52" s="124">
        <f t="shared" si="23"/>
        <v>0.18961388805746782</v>
      </c>
      <c r="I52" s="124">
        <f t="shared" si="24"/>
        <v>0.13917988626159833</v>
      </c>
      <c r="J52" s="106">
        <f t="shared" si="25"/>
        <v>-5.0434001795869488E-2</v>
      </c>
    </row>
    <row r="53" spans="2:15" ht="15.6" x14ac:dyDescent="0.3">
      <c r="B53" s="122" t="s">
        <v>106</v>
      </c>
      <c r="C53" s="121">
        <v>1065</v>
      </c>
      <c r="D53" s="121">
        <v>781</v>
      </c>
      <c r="E53" s="123">
        <f t="shared" si="21"/>
        <v>-284</v>
      </c>
      <c r="F53" s="124">
        <f t="shared" si="22"/>
        <v>-0.26666666666666666</v>
      </c>
      <c r="G53" s="123"/>
      <c r="H53" s="124">
        <f t="shared" si="23"/>
        <v>0.15938341813828194</v>
      </c>
      <c r="I53" s="124">
        <f t="shared" si="24"/>
        <v>0.11688117330140677</v>
      </c>
      <c r="J53" s="106">
        <f t="shared" si="25"/>
        <v>-4.2502244836875175E-2</v>
      </c>
    </row>
    <row r="54" spans="2:15" ht="15.6" x14ac:dyDescent="0.3">
      <c r="B54" s="122" t="s">
        <v>107</v>
      </c>
      <c r="C54" s="121">
        <v>1054</v>
      </c>
      <c r="D54" s="121">
        <v>730</v>
      </c>
      <c r="E54" s="123">
        <f t="shared" si="21"/>
        <v>-324</v>
      </c>
      <c r="F54" s="124">
        <f t="shared" si="22"/>
        <v>-0.30740037950664134</v>
      </c>
      <c r="G54" s="123"/>
      <c r="H54" s="124">
        <f t="shared" si="23"/>
        <v>0.15773720442981143</v>
      </c>
      <c r="I54" s="124">
        <f t="shared" si="24"/>
        <v>0.10924872792577073</v>
      </c>
      <c r="J54" s="106">
        <f t="shared" si="25"/>
        <v>-4.8488476504040701E-2</v>
      </c>
    </row>
    <row r="55" spans="2:15" ht="15.6" x14ac:dyDescent="0.3">
      <c r="B55" s="122" t="s">
        <v>108</v>
      </c>
      <c r="C55" s="121">
        <v>1536</v>
      </c>
      <c r="D55" s="121">
        <v>1216</v>
      </c>
      <c r="E55" s="123">
        <f t="shared" si="21"/>
        <v>-320</v>
      </c>
      <c r="F55" s="124">
        <f t="shared" si="22"/>
        <v>-0.20833333333333334</v>
      </c>
      <c r="G55" s="123"/>
      <c r="H55" s="124">
        <f t="shared" si="23"/>
        <v>0.22987129601915593</v>
      </c>
      <c r="I55" s="124">
        <f t="shared" si="24"/>
        <v>0.18198144268183178</v>
      </c>
      <c r="J55" s="106">
        <f t="shared" si="25"/>
        <v>-4.7889853337324151E-2</v>
      </c>
    </row>
    <row r="60" spans="2:15" ht="15" thickBot="1" x14ac:dyDescent="0.35"/>
    <row r="61" spans="2:15" ht="15.6" thickBot="1" x14ac:dyDescent="0.35">
      <c r="D61" s="127">
        <v>750</v>
      </c>
      <c r="E61" s="127">
        <v>1131</v>
      </c>
      <c r="F61">
        <f>E61-D61</f>
        <v>381</v>
      </c>
      <c r="G61" s="106">
        <f>F61/D61</f>
        <v>0.50800000000000001</v>
      </c>
    </row>
    <row r="62" spans="2:15" ht="15.6" thickBot="1" x14ac:dyDescent="0.35">
      <c r="D62" s="128">
        <v>114</v>
      </c>
      <c r="E62" s="128">
        <v>249</v>
      </c>
      <c r="F62">
        <f t="shared" ref="F62:F63" si="26">E62-D62</f>
        <v>135</v>
      </c>
      <c r="G62" s="106">
        <f t="shared" ref="G62:G63" si="27">F62/D62</f>
        <v>1.1842105263157894</v>
      </c>
    </row>
    <row r="63" spans="2:15" ht="15.6" thickBot="1" x14ac:dyDescent="0.35">
      <c r="D63" s="128">
        <v>636</v>
      </c>
      <c r="E63" s="128">
        <v>882</v>
      </c>
      <c r="F63">
        <f t="shared" si="26"/>
        <v>246</v>
      </c>
      <c r="G63" s="106">
        <f t="shared" si="27"/>
        <v>0.3867924528301887</v>
      </c>
    </row>
    <row r="66" spans="2:8" x14ac:dyDescent="0.3">
      <c r="C66" t="s">
        <v>180</v>
      </c>
      <c r="D66" t="s">
        <v>181</v>
      </c>
    </row>
    <row r="67" spans="2:8" x14ac:dyDescent="0.3">
      <c r="B67" t="s">
        <v>133</v>
      </c>
      <c r="C67">
        <v>113</v>
      </c>
      <c r="D67">
        <v>99</v>
      </c>
      <c r="E67" s="106">
        <f>C67/6282</f>
        <v>1.7987901942056669E-2</v>
      </c>
      <c r="F67" s="106">
        <f>D67/5016</f>
        <v>1.9736842105263157E-2</v>
      </c>
      <c r="G67">
        <f>D67-C67</f>
        <v>-14</v>
      </c>
      <c r="H67" s="106">
        <f>F67-E67</f>
        <v>1.7489401632064874E-3</v>
      </c>
    </row>
    <row r="68" spans="2:8" x14ac:dyDescent="0.3">
      <c r="B68" t="s">
        <v>129</v>
      </c>
      <c r="C68">
        <v>3492</v>
      </c>
      <c r="D68">
        <v>2578</v>
      </c>
      <c r="E68" s="106">
        <f t="shared" ref="E68:E69" si="28">C68/6282</f>
        <v>0.55587392550143266</v>
      </c>
      <c r="F68" s="106">
        <f t="shared" ref="F68:F69" si="29">D68/5016</f>
        <v>0.51395534290271128</v>
      </c>
      <c r="G68">
        <f t="shared" ref="G68:G69" si="30">D68-C68</f>
        <v>-914</v>
      </c>
      <c r="H68" s="106">
        <f t="shared" ref="H68:H69" si="31">F68-E68</f>
        <v>-4.1918582598721388E-2</v>
      </c>
    </row>
    <row r="69" spans="2:8" x14ac:dyDescent="0.3">
      <c r="B69" t="s">
        <v>130</v>
      </c>
      <c r="C69">
        <v>2677</v>
      </c>
      <c r="D69">
        <v>2339</v>
      </c>
      <c r="E69" s="106">
        <f t="shared" si="28"/>
        <v>0.42613817255651065</v>
      </c>
      <c r="F69" s="106">
        <f t="shared" si="29"/>
        <v>0.4663078149920255</v>
      </c>
      <c r="G69">
        <f t="shared" si="30"/>
        <v>-338</v>
      </c>
      <c r="H69" s="106">
        <f t="shared" si="31"/>
        <v>4.0169642435514852E-2</v>
      </c>
    </row>
    <row r="70" spans="2:8" x14ac:dyDescent="0.3">
      <c r="C70">
        <f>SUM(C67:C69)</f>
        <v>6282</v>
      </c>
      <c r="D70">
        <f>SUM(D67:D69)</f>
        <v>5016</v>
      </c>
    </row>
  </sheetData>
  <pageMargins left="0.7" right="0.7" top="0.75" bottom="0.75" header="0.3" footer="0.3"/>
  <pageSetup paperSize="9" scale="95" orientation="portrait" horizontalDpi="4294967294" r:id="rId1"/>
  <rowBreaks count="1" manualBreakCount="1">
    <brk id="24" max="18" man="1"/>
  </rowBreaks>
  <colBreaks count="1" manualBreakCount="1">
    <brk id="9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6"/>
  <sheetViews>
    <sheetView topLeftCell="A4" workbookViewId="0">
      <selection activeCell="S31" sqref="S31"/>
    </sheetView>
  </sheetViews>
  <sheetFormatPr defaultRowHeight="14.4" x14ac:dyDescent="0.3"/>
  <cols>
    <col min="15" max="15" width="7.109375" bestFit="1" customWidth="1"/>
  </cols>
  <sheetData>
    <row r="4" spans="2:19" ht="21" x14ac:dyDescent="0.5">
      <c r="B4" s="38"/>
      <c r="C4" s="39" t="s">
        <v>182</v>
      </c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39" t="s">
        <v>11</v>
      </c>
      <c r="O4" s="39" t="s">
        <v>183</v>
      </c>
      <c r="P4" s="39" t="s">
        <v>1</v>
      </c>
      <c r="Q4" s="39" t="s">
        <v>2</v>
      </c>
      <c r="R4" s="39" t="s">
        <v>3</v>
      </c>
      <c r="S4" s="39" t="s">
        <v>4</v>
      </c>
    </row>
    <row r="5" spans="2:19" ht="21" x14ac:dyDescent="0.5">
      <c r="B5" s="141" t="s">
        <v>155</v>
      </c>
      <c r="C5" s="21">
        <v>873</v>
      </c>
      <c r="D5" s="21">
        <v>633</v>
      </c>
      <c r="E5" s="21">
        <v>654</v>
      </c>
      <c r="F5" s="21">
        <v>540</v>
      </c>
      <c r="G5" s="21">
        <v>482</v>
      </c>
      <c r="H5" s="21">
        <v>548</v>
      </c>
      <c r="I5" s="21">
        <v>600</v>
      </c>
      <c r="J5" s="21">
        <v>593</v>
      </c>
      <c r="K5" s="21">
        <v>732</v>
      </c>
      <c r="L5" s="21">
        <v>695</v>
      </c>
      <c r="M5" s="21">
        <v>749</v>
      </c>
      <c r="N5" s="21">
        <v>814</v>
      </c>
      <c r="O5" s="29">
        <v>758</v>
      </c>
      <c r="P5" s="29">
        <v>673</v>
      </c>
      <c r="Q5" s="29">
        <v>588</v>
      </c>
      <c r="R5" s="29">
        <v>572</v>
      </c>
      <c r="S5" s="29">
        <v>525</v>
      </c>
    </row>
    <row r="6" spans="2:19" ht="21" x14ac:dyDescent="0.5">
      <c r="B6" s="141" t="s">
        <v>156</v>
      </c>
      <c r="C6" s="21">
        <v>526</v>
      </c>
      <c r="D6" s="21">
        <v>602</v>
      </c>
      <c r="E6" s="21">
        <v>779</v>
      </c>
      <c r="F6" s="21">
        <v>895</v>
      </c>
      <c r="G6" s="21">
        <v>943</v>
      </c>
      <c r="H6" s="21">
        <v>924</v>
      </c>
      <c r="I6" s="21">
        <v>782</v>
      </c>
      <c r="J6" s="21">
        <v>732</v>
      </c>
      <c r="K6" s="21">
        <v>815</v>
      </c>
      <c r="L6" s="21">
        <v>808</v>
      </c>
      <c r="M6" s="21">
        <v>679</v>
      </c>
      <c r="N6" s="21">
        <v>755</v>
      </c>
      <c r="O6" s="29">
        <v>504</v>
      </c>
      <c r="P6" s="29">
        <v>638</v>
      </c>
      <c r="Q6" s="29">
        <v>762</v>
      </c>
      <c r="R6" s="29">
        <v>931</v>
      </c>
      <c r="S6" s="29">
        <v>831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H8"/>
  <sheetViews>
    <sheetView workbookViewId="0">
      <selection activeCell="J7" sqref="J7"/>
    </sheetView>
  </sheetViews>
  <sheetFormatPr defaultRowHeight="14.4" x14ac:dyDescent="0.3"/>
  <sheetData>
    <row r="6" spans="4:8" ht="21" x14ac:dyDescent="0.3">
      <c r="E6" s="79" t="s">
        <v>0</v>
      </c>
      <c r="F6" s="79" t="s">
        <v>1</v>
      </c>
      <c r="G6" s="79" t="s">
        <v>2</v>
      </c>
      <c r="H6" s="79" t="s">
        <v>3</v>
      </c>
    </row>
    <row r="7" spans="4:8" ht="21" x14ac:dyDescent="0.3">
      <c r="D7">
        <v>2015</v>
      </c>
      <c r="E7" s="102">
        <v>181</v>
      </c>
      <c r="F7" s="102">
        <v>192</v>
      </c>
      <c r="G7" s="102">
        <v>377</v>
      </c>
      <c r="H7" s="102">
        <v>284</v>
      </c>
    </row>
    <row r="8" spans="4:8" ht="21" x14ac:dyDescent="0.3">
      <c r="D8">
        <v>2016</v>
      </c>
      <c r="E8" s="102">
        <v>263</v>
      </c>
      <c r="F8" s="102">
        <v>314</v>
      </c>
      <c r="G8" s="102">
        <v>554</v>
      </c>
      <c r="H8" s="102">
        <v>405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O14"/>
  <sheetViews>
    <sheetView workbookViewId="0">
      <selection activeCell="O18" sqref="O18"/>
    </sheetView>
  </sheetViews>
  <sheetFormatPr defaultRowHeight="14.4" x14ac:dyDescent="0.3"/>
  <cols>
    <col min="3" max="3" width="4.33203125" customWidth="1"/>
    <col min="4" max="4" width="12.109375" customWidth="1"/>
  </cols>
  <sheetData>
    <row r="6" spans="4:15" ht="59.25" customHeight="1" x14ac:dyDescent="0.3">
      <c r="D6" s="148"/>
      <c r="E6" s="142" t="s">
        <v>184</v>
      </c>
      <c r="F6" s="142" t="s">
        <v>185</v>
      </c>
      <c r="G6" s="142" t="s">
        <v>186</v>
      </c>
      <c r="H6" s="142" t="s">
        <v>187</v>
      </c>
      <c r="I6" s="142" t="s">
        <v>188</v>
      </c>
      <c r="J6" s="142" t="s">
        <v>189</v>
      </c>
      <c r="K6" s="142" t="s">
        <v>190</v>
      </c>
      <c r="L6" s="142" t="s">
        <v>191</v>
      </c>
      <c r="M6" s="142" t="s">
        <v>192</v>
      </c>
      <c r="N6" s="142" t="s">
        <v>193</v>
      </c>
      <c r="O6" s="143" t="s">
        <v>127</v>
      </c>
    </row>
    <row r="7" spans="4:15" x14ac:dyDescent="0.3">
      <c r="D7" s="144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4:15" x14ac:dyDescent="0.3">
      <c r="D8" s="144" t="s">
        <v>195</v>
      </c>
      <c r="E8" s="145">
        <v>2309</v>
      </c>
      <c r="F8" s="145">
        <v>291</v>
      </c>
      <c r="G8" s="145">
        <v>609</v>
      </c>
      <c r="H8" s="145">
        <v>215</v>
      </c>
      <c r="I8" s="145">
        <v>191</v>
      </c>
      <c r="J8" s="145">
        <v>321</v>
      </c>
      <c r="K8" s="145">
        <v>271</v>
      </c>
      <c r="L8" s="145">
        <v>288</v>
      </c>
      <c r="M8" s="145">
        <v>1419</v>
      </c>
      <c r="N8" s="145">
        <v>413</v>
      </c>
      <c r="O8" s="145">
        <f>SUM(E8:N8)</f>
        <v>6327</v>
      </c>
    </row>
    <row r="9" spans="4:15" x14ac:dyDescent="0.3">
      <c r="D9" s="144"/>
      <c r="E9" s="146">
        <f>E8/6327</f>
        <v>0.36494389125968074</v>
      </c>
      <c r="F9" s="146">
        <f t="shared" ref="F9:O9" si="0">F8/6327</f>
        <v>4.5993361782835467E-2</v>
      </c>
      <c r="G9" s="146">
        <f t="shared" si="0"/>
        <v>9.6254148885727836E-2</v>
      </c>
      <c r="H9" s="146">
        <f t="shared" si="0"/>
        <v>3.3981349770823455E-2</v>
      </c>
      <c r="I9" s="146">
        <f t="shared" si="0"/>
        <v>3.0188082819661767E-2</v>
      </c>
      <c r="J9" s="146">
        <f t="shared" si="0"/>
        <v>5.0734945471787578E-2</v>
      </c>
      <c r="K9" s="146">
        <f t="shared" si="0"/>
        <v>4.2832305990200728E-2</v>
      </c>
      <c r="L9" s="146">
        <f t="shared" si="0"/>
        <v>4.5519203413940258E-2</v>
      </c>
      <c r="M9" s="146">
        <f t="shared" si="0"/>
        <v>0.22427690848743481</v>
      </c>
      <c r="N9" s="146">
        <f t="shared" si="0"/>
        <v>6.5275802117907386E-2</v>
      </c>
      <c r="O9" s="146">
        <f t="shared" si="0"/>
        <v>1</v>
      </c>
    </row>
    <row r="10" spans="4:15" x14ac:dyDescent="0.3">
      <c r="D10" s="144">
        <v>2016</v>
      </c>
      <c r="E10" s="145">
        <v>1959</v>
      </c>
      <c r="F10" s="145">
        <v>185</v>
      </c>
      <c r="G10" s="145">
        <v>444</v>
      </c>
      <c r="H10" s="145">
        <v>173</v>
      </c>
      <c r="I10" s="145">
        <v>127</v>
      </c>
      <c r="J10" s="145">
        <v>201</v>
      </c>
      <c r="K10" s="145">
        <v>184</v>
      </c>
      <c r="L10" s="145">
        <v>211</v>
      </c>
      <c r="M10" s="145">
        <v>1048</v>
      </c>
      <c r="N10" s="145">
        <v>327</v>
      </c>
      <c r="O10" s="145">
        <v>4858</v>
      </c>
    </row>
    <row r="11" spans="4:15" x14ac:dyDescent="0.3">
      <c r="D11" s="144"/>
      <c r="E11" s="146">
        <f>E10/4858</f>
        <v>0.40325236722931246</v>
      </c>
      <c r="F11" s="146">
        <f t="shared" ref="F11:O11" si="1">F10/4858</f>
        <v>3.8081515026759986E-2</v>
      </c>
      <c r="G11" s="146">
        <f t="shared" si="1"/>
        <v>9.1395636064223962E-2</v>
      </c>
      <c r="H11" s="146">
        <f t="shared" si="1"/>
        <v>3.5611362700699874E-2</v>
      </c>
      <c r="I11" s="146">
        <f t="shared" si="1"/>
        <v>2.6142445450802798E-2</v>
      </c>
      <c r="J11" s="146">
        <f t="shared" si="1"/>
        <v>4.1375051461506794E-2</v>
      </c>
      <c r="K11" s="146">
        <f t="shared" si="1"/>
        <v>3.7875668999588309E-2</v>
      </c>
      <c r="L11" s="146">
        <f t="shared" si="1"/>
        <v>4.3433511733223545E-2</v>
      </c>
      <c r="M11" s="146">
        <f t="shared" si="1"/>
        <v>0.21572663647591603</v>
      </c>
      <c r="N11" s="146">
        <f t="shared" si="1"/>
        <v>6.7311650885137922E-2</v>
      </c>
      <c r="O11" s="146">
        <f t="shared" si="1"/>
        <v>1</v>
      </c>
    </row>
    <row r="12" spans="4:15" x14ac:dyDescent="0.3">
      <c r="D12" s="277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9"/>
    </row>
    <row r="13" spans="4:15" x14ac:dyDescent="0.3">
      <c r="D13" s="275" t="s">
        <v>194</v>
      </c>
      <c r="E13" s="147">
        <f>E10-E8</f>
        <v>-350</v>
      </c>
      <c r="F13" s="147">
        <f t="shared" ref="F13:O13" si="2">F10-F8</f>
        <v>-106</v>
      </c>
      <c r="G13" s="147">
        <f t="shared" si="2"/>
        <v>-165</v>
      </c>
      <c r="H13" s="147">
        <f t="shared" si="2"/>
        <v>-42</v>
      </c>
      <c r="I13" s="147">
        <f t="shared" si="2"/>
        <v>-64</v>
      </c>
      <c r="J13" s="147">
        <f t="shared" si="2"/>
        <v>-120</v>
      </c>
      <c r="K13" s="147">
        <f t="shared" si="2"/>
        <v>-87</v>
      </c>
      <c r="L13" s="147">
        <f t="shared" si="2"/>
        <v>-77</v>
      </c>
      <c r="M13" s="147">
        <f t="shared" si="2"/>
        <v>-371</v>
      </c>
      <c r="N13" s="147">
        <f t="shared" si="2"/>
        <v>-86</v>
      </c>
      <c r="O13" s="147">
        <f t="shared" si="2"/>
        <v>-1469</v>
      </c>
    </row>
    <row r="14" spans="4:15" x14ac:dyDescent="0.3">
      <c r="D14" s="276"/>
      <c r="E14" s="146">
        <f>E11-E9</f>
        <v>3.8308475969631717E-2</v>
      </c>
      <c r="F14" s="146">
        <f t="shared" ref="F14:O14" si="3">F11-F9</f>
        <v>-7.9118467560754802E-3</v>
      </c>
      <c r="G14" s="146">
        <f t="shared" si="3"/>
        <v>-4.8585128215038742E-3</v>
      </c>
      <c r="H14" s="146">
        <f t="shared" si="3"/>
        <v>1.630012929876419E-3</v>
      </c>
      <c r="I14" s="146">
        <f t="shared" si="3"/>
        <v>-4.0456373688589689E-3</v>
      </c>
      <c r="J14" s="146">
        <f t="shared" si="3"/>
        <v>-9.3598940102807837E-3</v>
      </c>
      <c r="K14" s="146">
        <f t="shared" si="3"/>
        <v>-4.9566369906124189E-3</v>
      </c>
      <c r="L14" s="146">
        <f t="shared" si="3"/>
        <v>-2.0856916807167128E-3</v>
      </c>
      <c r="M14" s="146">
        <f t="shared" si="3"/>
        <v>-8.5502720115187836E-3</v>
      </c>
      <c r="N14" s="146">
        <f t="shared" si="3"/>
        <v>2.0358487672305359E-3</v>
      </c>
      <c r="O14" s="146">
        <f t="shared" si="3"/>
        <v>0</v>
      </c>
    </row>
  </sheetData>
  <mergeCells count="2">
    <mergeCell ref="D13:D14"/>
    <mergeCell ref="D12:O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L26" sqref="L26"/>
    </sheetView>
  </sheetViews>
  <sheetFormatPr defaultRowHeight="14.4" x14ac:dyDescent="0.3"/>
  <cols>
    <col min="1" max="1" width="25" customWidth="1"/>
  </cols>
  <sheetData>
    <row r="2" spans="1:3" x14ac:dyDescent="0.3">
      <c r="A2" t="s">
        <v>199</v>
      </c>
      <c r="B2" t="s">
        <v>200</v>
      </c>
      <c r="C2" t="s">
        <v>201</v>
      </c>
    </row>
    <row r="3" spans="1:3" x14ac:dyDescent="0.3">
      <c r="A3" s="175" t="s">
        <v>209</v>
      </c>
      <c r="B3" s="176">
        <v>77.7</v>
      </c>
      <c r="C3" s="176">
        <v>5</v>
      </c>
    </row>
    <row r="4" spans="1:3" x14ac:dyDescent="0.3">
      <c r="A4" s="175" t="s">
        <v>216</v>
      </c>
      <c r="B4" s="176">
        <v>120</v>
      </c>
      <c r="C4" s="176">
        <v>6.6</v>
      </c>
    </row>
    <row r="5" spans="1:3" x14ac:dyDescent="0.3">
      <c r="A5" s="175" t="s">
        <v>213</v>
      </c>
      <c r="B5" s="176">
        <v>96.5</v>
      </c>
      <c r="C5" s="176">
        <v>6.7</v>
      </c>
    </row>
    <row r="6" spans="1:3" x14ac:dyDescent="0.3">
      <c r="A6" s="175" t="s">
        <v>217</v>
      </c>
      <c r="B6" s="176">
        <v>188.9</v>
      </c>
      <c r="C6" s="176">
        <v>7.2</v>
      </c>
    </row>
    <row r="7" spans="1:3" x14ac:dyDescent="0.3">
      <c r="A7" s="175" t="s">
        <v>206</v>
      </c>
      <c r="B7" s="176">
        <v>64.099999999999994</v>
      </c>
      <c r="C7" s="176">
        <v>7.3</v>
      </c>
    </row>
    <row r="8" spans="1:3" x14ac:dyDescent="0.3">
      <c r="A8" s="175" t="s">
        <v>210</v>
      </c>
      <c r="B8" s="176">
        <v>86</v>
      </c>
      <c r="C8" s="176">
        <v>7.3</v>
      </c>
    </row>
    <row r="9" spans="1:3" x14ac:dyDescent="0.3">
      <c r="A9" s="175" t="s">
        <v>211</v>
      </c>
      <c r="B9" s="176">
        <v>91</v>
      </c>
      <c r="C9" s="176">
        <v>8.6</v>
      </c>
    </row>
    <row r="10" spans="1:3" x14ac:dyDescent="0.3">
      <c r="A10" s="175" t="s">
        <v>202</v>
      </c>
      <c r="B10" s="176">
        <v>32.4</v>
      </c>
      <c r="C10" s="176">
        <v>8.6999999999999993</v>
      </c>
    </row>
    <row r="11" spans="1:3" x14ac:dyDescent="0.3">
      <c r="A11" s="175" t="s">
        <v>203</v>
      </c>
      <c r="B11" s="176">
        <v>32.4</v>
      </c>
      <c r="C11" s="176">
        <v>9</v>
      </c>
    </row>
    <row r="12" spans="1:3" x14ac:dyDescent="0.3">
      <c r="A12" s="175" t="s">
        <v>204</v>
      </c>
      <c r="B12" s="176">
        <v>48.4</v>
      </c>
      <c r="C12" s="176">
        <v>10.4</v>
      </c>
    </row>
    <row r="13" spans="1:3" x14ac:dyDescent="0.3">
      <c r="A13" s="175" t="s">
        <v>212</v>
      </c>
      <c r="B13" s="176">
        <v>95.6</v>
      </c>
      <c r="C13" s="176">
        <v>10.4</v>
      </c>
    </row>
    <row r="14" spans="1:3" x14ac:dyDescent="0.3">
      <c r="A14" s="175" t="s">
        <v>205</v>
      </c>
      <c r="B14" s="176">
        <v>57.1</v>
      </c>
      <c r="C14" s="176">
        <v>10.8</v>
      </c>
    </row>
    <row r="15" spans="1:3" x14ac:dyDescent="0.3">
      <c r="A15" s="175" t="s">
        <v>207</v>
      </c>
      <c r="B15" s="176">
        <v>65.8</v>
      </c>
      <c r="C15" s="176">
        <v>11</v>
      </c>
    </row>
    <row r="16" spans="1:3" x14ac:dyDescent="0.3">
      <c r="A16" s="175" t="s">
        <v>215</v>
      </c>
      <c r="B16" s="176">
        <v>107.6</v>
      </c>
      <c r="C16" s="176">
        <v>11.6</v>
      </c>
    </row>
    <row r="17" spans="1:3" x14ac:dyDescent="0.3">
      <c r="A17" s="175" t="s">
        <v>214</v>
      </c>
      <c r="B17" s="176">
        <v>98.5</v>
      </c>
      <c r="C17" s="176">
        <v>12.1</v>
      </c>
    </row>
    <row r="18" spans="1:3" x14ac:dyDescent="0.3">
      <c r="A18" s="175" t="s">
        <v>208</v>
      </c>
      <c r="B18" s="176">
        <v>73.099999999999994</v>
      </c>
      <c r="C18" s="176">
        <v>14.2</v>
      </c>
    </row>
  </sheetData>
  <sortState ref="A3:C18">
    <sortCondition ref="C3:C1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showGridLines="0" view="pageBreakPreview" zoomScaleSheetLayoutView="100" workbookViewId="0">
      <selection activeCell="N15" sqref="N15"/>
    </sheetView>
  </sheetViews>
  <sheetFormatPr defaultRowHeight="14.4" x14ac:dyDescent="0.3"/>
  <cols>
    <col min="1" max="1" width="2.88671875" customWidth="1"/>
    <col min="2" max="2" width="29" customWidth="1"/>
    <col min="3" max="4" width="9.88671875" bestFit="1" customWidth="1"/>
    <col min="5" max="14" width="9.33203125" bestFit="1" customWidth="1"/>
  </cols>
  <sheetData>
    <row r="1" spans="2:14" ht="33.75" customHeight="1" x14ac:dyDescent="0.3">
      <c r="B1" s="184" t="s">
        <v>137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4.25" customHeight="1" x14ac:dyDescent="0.6">
      <c r="B2" s="7"/>
      <c r="C2" s="64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23.25" customHeight="1" x14ac:dyDescent="0.3">
      <c r="B3" s="185" t="s">
        <v>43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</row>
    <row r="4" spans="2:14" ht="23.25" customHeight="1" x14ac:dyDescent="0.3">
      <c r="B4" s="68" t="s">
        <v>73</v>
      </c>
      <c r="C4" s="69" t="s">
        <v>0</v>
      </c>
      <c r="D4" s="69" t="s">
        <v>1</v>
      </c>
      <c r="E4" s="69" t="s">
        <v>2</v>
      </c>
      <c r="F4" s="69" t="s">
        <v>3</v>
      </c>
      <c r="G4" s="69" t="s">
        <v>4</v>
      </c>
      <c r="H4" s="69" t="s">
        <v>5</v>
      </c>
      <c r="I4" s="69" t="s">
        <v>6</v>
      </c>
      <c r="J4" s="69" t="s">
        <v>7</v>
      </c>
      <c r="K4" s="69" t="s">
        <v>8</v>
      </c>
      <c r="L4" s="69" t="s">
        <v>9</v>
      </c>
      <c r="M4" s="69" t="s">
        <v>10</v>
      </c>
      <c r="N4" s="69" t="s">
        <v>11</v>
      </c>
    </row>
    <row r="5" spans="2:14" ht="25.2" x14ac:dyDescent="0.3">
      <c r="B5" s="14" t="s">
        <v>42</v>
      </c>
      <c r="C5" s="21">
        <v>6676</v>
      </c>
      <c r="D5" s="21">
        <v>6807</v>
      </c>
      <c r="E5" s="21">
        <v>6682</v>
      </c>
      <c r="F5" s="21">
        <v>6327</v>
      </c>
      <c r="G5" s="21">
        <v>5866</v>
      </c>
      <c r="H5" s="21">
        <v>5490</v>
      </c>
      <c r="I5" s="21">
        <v>5308</v>
      </c>
      <c r="J5" s="21">
        <v>5169</v>
      </c>
      <c r="K5" s="21">
        <v>5086</v>
      </c>
      <c r="L5" s="21">
        <v>4973</v>
      </c>
      <c r="M5" s="21">
        <v>5043</v>
      </c>
      <c r="N5" s="21">
        <v>5102</v>
      </c>
    </row>
    <row r="6" spans="2:14" ht="25.2" x14ac:dyDescent="0.3">
      <c r="B6" s="14" t="s">
        <v>41</v>
      </c>
      <c r="C6" s="21">
        <v>5356</v>
      </c>
      <c r="D6" s="21">
        <v>5391</v>
      </c>
      <c r="E6" s="21">
        <v>5217</v>
      </c>
      <c r="F6" s="21">
        <v>4858</v>
      </c>
      <c r="G6" s="21">
        <v>4552</v>
      </c>
      <c r="H6" s="21">
        <v>4073</v>
      </c>
      <c r="I6" s="21">
        <v>3819</v>
      </c>
      <c r="J6" s="21">
        <v>3517</v>
      </c>
      <c r="K6" s="21">
        <v>3516</v>
      </c>
      <c r="L6" s="21">
        <v>3421</v>
      </c>
      <c r="M6" s="21">
        <v>3472</v>
      </c>
      <c r="N6" s="21">
        <v>3544</v>
      </c>
    </row>
    <row r="7" spans="2:14" ht="18.600000000000001" x14ac:dyDescent="0.3">
      <c r="B7" s="22" t="s">
        <v>72</v>
      </c>
      <c r="C7" s="23">
        <f t="shared" ref="C7:N7" si="0">C6-C5</f>
        <v>-1320</v>
      </c>
      <c r="D7" s="23">
        <f t="shared" si="0"/>
        <v>-1416</v>
      </c>
      <c r="E7" s="23">
        <f t="shared" si="0"/>
        <v>-1465</v>
      </c>
      <c r="F7" s="23">
        <f t="shared" si="0"/>
        <v>-1469</v>
      </c>
      <c r="G7" s="23">
        <f t="shared" si="0"/>
        <v>-1314</v>
      </c>
      <c r="H7" s="23">
        <f t="shared" si="0"/>
        <v>-1417</v>
      </c>
      <c r="I7" s="23">
        <f t="shared" si="0"/>
        <v>-1489</v>
      </c>
      <c r="J7" s="23">
        <f t="shared" si="0"/>
        <v>-1652</v>
      </c>
      <c r="K7" s="23">
        <f t="shared" si="0"/>
        <v>-1570</v>
      </c>
      <c r="L7" s="23">
        <f t="shared" si="0"/>
        <v>-1552</v>
      </c>
      <c r="M7" s="23">
        <f t="shared" si="0"/>
        <v>-1571</v>
      </c>
      <c r="N7" s="23">
        <f t="shared" si="0"/>
        <v>-1558</v>
      </c>
    </row>
    <row r="8" spans="2:14" ht="330" customHeight="1" x14ac:dyDescent="0.3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2:14" ht="14.25" customHeight="1" x14ac:dyDescent="0.6">
      <c r="B9" s="7"/>
      <c r="C9" s="64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21.75" customHeight="1" x14ac:dyDescent="0.3">
      <c r="B10" s="185" t="s">
        <v>138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7"/>
    </row>
    <row r="11" spans="2:14" ht="21.75" customHeight="1" x14ac:dyDescent="0.3">
      <c r="B11" s="188" t="s">
        <v>73</v>
      </c>
      <c r="C11" s="177" t="s">
        <v>41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2:14" ht="23.25" customHeight="1" x14ac:dyDescent="0.3">
      <c r="B12" s="189"/>
      <c r="C12" s="69" t="s">
        <v>0</v>
      </c>
      <c r="D12" s="69" t="s">
        <v>1</v>
      </c>
      <c r="E12" s="69" t="s">
        <v>2</v>
      </c>
      <c r="F12" s="69" t="s">
        <v>3</v>
      </c>
      <c r="G12" s="69" t="s">
        <v>4</v>
      </c>
      <c r="H12" s="69" t="s">
        <v>5</v>
      </c>
      <c r="I12" s="69" t="s">
        <v>6</v>
      </c>
      <c r="J12" s="69" t="s">
        <v>7</v>
      </c>
      <c r="K12" s="69" t="s">
        <v>8</v>
      </c>
      <c r="L12" s="156" t="s">
        <v>9</v>
      </c>
      <c r="M12" s="69" t="s">
        <v>10</v>
      </c>
      <c r="N12" s="69" t="s">
        <v>11</v>
      </c>
    </row>
    <row r="13" spans="2:14" s="17" customFormat="1" ht="21" x14ac:dyDescent="0.35">
      <c r="B13" s="15" t="s">
        <v>59</v>
      </c>
      <c r="C13" s="16">
        <f>C6</f>
        <v>5356</v>
      </c>
      <c r="D13" s="16">
        <f>D6</f>
        <v>5391</v>
      </c>
      <c r="E13" s="16">
        <f>E6</f>
        <v>5217</v>
      </c>
      <c r="F13" s="16">
        <f t="shared" ref="F13:N13" si="1">F6</f>
        <v>4858</v>
      </c>
      <c r="G13" s="16">
        <f t="shared" si="1"/>
        <v>4552</v>
      </c>
      <c r="H13" s="16">
        <f t="shared" si="1"/>
        <v>4073</v>
      </c>
      <c r="I13" s="16">
        <f t="shared" si="1"/>
        <v>3819</v>
      </c>
      <c r="J13" s="16">
        <f t="shared" si="1"/>
        <v>3517</v>
      </c>
      <c r="K13" s="16">
        <f t="shared" si="1"/>
        <v>3516</v>
      </c>
      <c r="L13" s="16">
        <f t="shared" si="1"/>
        <v>3421</v>
      </c>
      <c r="M13" s="16">
        <f t="shared" si="1"/>
        <v>3472</v>
      </c>
      <c r="N13" s="16">
        <f t="shared" si="1"/>
        <v>3544</v>
      </c>
    </row>
    <row r="14" spans="2:14" ht="18.600000000000001" x14ac:dyDescent="0.3">
      <c r="B14" s="190" t="s">
        <v>44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2:14" s="1" customFormat="1" ht="19.5" customHeight="1" x14ac:dyDescent="0.3">
      <c r="B15" s="8" t="s">
        <v>45</v>
      </c>
      <c r="C15" s="10">
        <v>2820</v>
      </c>
      <c r="D15" s="10">
        <v>2838</v>
      </c>
      <c r="E15" s="10">
        <v>2754</v>
      </c>
      <c r="F15" s="10">
        <v>2629</v>
      </c>
      <c r="G15" s="10">
        <v>2474</v>
      </c>
      <c r="H15" s="10">
        <v>2243</v>
      </c>
      <c r="I15" s="10">
        <v>2159</v>
      </c>
      <c r="J15" s="10">
        <v>1994</v>
      </c>
      <c r="K15" s="11">
        <v>1971</v>
      </c>
      <c r="L15" s="11">
        <v>1881</v>
      </c>
      <c r="M15" s="11">
        <v>1874</v>
      </c>
      <c r="N15" s="167">
        <v>1915</v>
      </c>
    </row>
    <row r="16" spans="2:14" s="1" customFormat="1" ht="19.5" customHeight="1" x14ac:dyDescent="0.3">
      <c r="B16" s="8" t="s">
        <v>46</v>
      </c>
      <c r="C16" s="10">
        <v>826</v>
      </c>
      <c r="D16" s="10">
        <v>847</v>
      </c>
      <c r="E16" s="10">
        <v>811</v>
      </c>
      <c r="F16" s="10">
        <v>767</v>
      </c>
      <c r="G16" s="10">
        <v>732</v>
      </c>
      <c r="H16" s="10">
        <v>694</v>
      </c>
      <c r="I16" s="10">
        <v>642</v>
      </c>
      <c r="J16" s="10">
        <v>599</v>
      </c>
      <c r="K16" s="10">
        <v>593</v>
      </c>
      <c r="L16" s="10">
        <v>555</v>
      </c>
      <c r="M16" s="12">
        <v>588</v>
      </c>
      <c r="N16" s="167">
        <v>602</v>
      </c>
    </row>
    <row r="17" spans="2:14" s="1" customFormat="1" ht="19.5" customHeight="1" x14ac:dyDescent="0.3">
      <c r="B17" s="8" t="s">
        <v>47</v>
      </c>
      <c r="C17" s="10">
        <v>3557</v>
      </c>
      <c r="D17" s="10">
        <v>3560</v>
      </c>
      <c r="E17" s="10">
        <v>3432</v>
      </c>
      <c r="F17" s="10">
        <v>3125</v>
      </c>
      <c r="G17" s="10">
        <v>2939</v>
      </c>
      <c r="H17" s="10">
        <v>2645</v>
      </c>
      <c r="I17" s="10">
        <v>2462</v>
      </c>
      <c r="J17" s="10">
        <v>2295</v>
      </c>
      <c r="K17" s="10">
        <v>2305</v>
      </c>
      <c r="L17" s="10">
        <v>2241</v>
      </c>
      <c r="M17" s="12">
        <v>2282</v>
      </c>
      <c r="N17" s="167">
        <v>2334</v>
      </c>
    </row>
    <row r="18" spans="2:14" ht="52.2" x14ac:dyDescent="0.45">
      <c r="B18" s="9" t="s">
        <v>48</v>
      </c>
      <c r="C18" s="10">
        <v>307</v>
      </c>
      <c r="D18" s="10">
        <v>310</v>
      </c>
      <c r="E18" s="10">
        <v>292</v>
      </c>
      <c r="F18" s="10">
        <v>137</v>
      </c>
      <c r="G18" s="10">
        <v>168</v>
      </c>
      <c r="H18" s="10">
        <v>94</v>
      </c>
      <c r="I18" s="10">
        <v>107</v>
      </c>
      <c r="J18" s="10">
        <v>116</v>
      </c>
      <c r="K18" s="10">
        <v>199</v>
      </c>
      <c r="L18" s="10">
        <v>215</v>
      </c>
      <c r="M18" s="12">
        <v>203</v>
      </c>
      <c r="N18" s="167">
        <v>184</v>
      </c>
    </row>
    <row r="19" spans="2:14" s="1" customFormat="1" ht="19.5" customHeight="1" x14ac:dyDescent="0.3">
      <c r="B19" s="8" t="s">
        <v>49</v>
      </c>
      <c r="C19" s="10">
        <v>4</v>
      </c>
      <c r="D19" s="10">
        <v>4</v>
      </c>
      <c r="E19" s="10">
        <v>4</v>
      </c>
      <c r="F19" s="10">
        <v>4</v>
      </c>
      <c r="G19" s="10">
        <v>4</v>
      </c>
      <c r="H19" s="10">
        <v>4</v>
      </c>
      <c r="I19" s="10">
        <v>3</v>
      </c>
      <c r="J19" s="10">
        <v>3</v>
      </c>
      <c r="K19" s="10">
        <v>2</v>
      </c>
      <c r="L19" s="10">
        <v>2</v>
      </c>
      <c r="M19" s="12">
        <v>2</v>
      </c>
      <c r="N19" s="167">
        <v>1</v>
      </c>
    </row>
    <row r="20" spans="2:14" s="1" customFormat="1" ht="37.5" customHeight="1" x14ac:dyDescent="0.3">
      <c r="B20" s="8" t="s">
        <v>50</v>
      </c>
      <c r="C20" s="10">
        <v>1529</v>
      </c>
      <c r="D20" s="10">
        <v>1560</v>
      </c>
      <c r="E20" s="10">
        <v>1502</v>
      </c>
      <c r="F20" s="10">
        <v>1397</v>
      </c>
      <c r="G20" s="10">
        <v>1328</v>
      </c>
      <c r="H20" s="10">
        <v>1186</v>
      </c>
      <c r="I20" s="10">
        <v>1093</v>
      </c>
      <c r="J20" s="10">
        <v>992</v>
      </c>
      <c r="K20" s="10">
        <v>1027</v>
      </c>
      <c r="L20" s="10">
        <v>981</v>
      </c>
      <c r="M20" s="12">
        <v>995</v>
      </c>
      <c r="N20" s="167">
        <v>1009</v>
      </c>
    </row>
    <row r="21" spans="2:14" s="1" customFormat="1" ht="37.5" customHeight="1" x14ac:dyDescent="0.3">
      <c r="B21" s="8" t="s">
        <v>51</v>
      </c>
      <c r="C21" s="10">
        <v>992</v>
      </c>
      <c r="D21" s="10">
        <v>987</v>
      </c>
      <c r="E21" s="10">
        <v>937</v>
      </c>
      <c r="F21" s="10">
        <v>857</v>
      </c>
      <c r="G21" s="10">
        <v>825</v>
      </c>
      <c r="H21" s="10">
        <v>679</v>
      </c>
      <c r="I21" s="10">
        <v>639</v>
      </c>
      <c r="J21" s="10">
        <v>596</v>
      </c>
      <c r="K21" s="10">
        <v>609</v>
      </c>
      <c r="L21" s="10">
        <v>594</v>
      </c>
      <c r="M21" s="12">
        <v>597</v>
      </c>
      <c r="N21" s="167">
        <v>585</v>
      </c>
    </row>
    <row r="22" spans="2:14" ht="52.2" x14ac:dyDescent="0.3">
      <c r="B22" s="8" t="s">
        <v>52</v>
      </c>
      <c r="C22" s="10">
        <v>533</v>
      </c>
      <c r="D22" s="10">
        <v>528</v>
      </c>
      <c r="E22" s="10">
        <v>514</v>
      </c>
      <c r="F22" s="10">
        <v>511</v>
      </c>
      <c r="G22" s="10">
        <v>499</v>
      </c>
      <c r="H22" s="10">
        <v>441</v>
      </c>
      <c r="I22" s="10">
        <v>420</v>
      </c>
      <c r="J22" s="10">
        <v>375</v>
      </c>
      <c r="K22" s="10">
        <v>390</v>
      </c>
      <c r="L22" s="10">
        <v>392</v>
      </c>
      <c r="M22" s="12">
        <v>388</v>
      </c>
      <c r="N22" s="167">
        <v>404</v>
      </c>
    </row>
    <row r="23" spans="2:14" ht="21" x14ac:dyDescent="0.5">
      <c r="B23" s="183" t="s">
        <v>53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</row>
    <row r="24" spans="2:14" ht="19.5" customHeight="1" x14ac:dyDescent="0.3">
      <c r="B24" s="11" t="s">
        <v>54</v>
      </c>
      <c r="C24" s="10">
        <v>1681</v>
      </c>
      <c r="D24" s="10">
        <v>1706</v>
      </c>
      <c r="E24" s="10">
        <v>1650</v>
      </c>
      <c r="F24" s="10">
        <v>1494</v>
      </c>
      <c r="G24" s="10">
        <v>1385</v>
      </c>
      <c r="H24" s="10">
        <v>1159</v>
      </c>
      <c r="I24" s="10">
        <v>1114</v>
      </c>
      <c r="J24" s="10">
        <v>1064</v>
      </c>
      <c r="K24" s="10">
        <v>1105</v>
      </c>
      <c r="L24" s="10">
        <v>1076</v>
      </c>
      <c r="M24" s="12">
        <v>1100</v>
      </c>
      <c r="N24" s="167">
        <v>1090</v>
      </c>
    </row>
    <row r="25" spans="2:14" ht="19.5" customHeight="1" x14ac:dyDescent="0.3">
      <c r="B25" s="18" t="s">
        <v>55</v>
      </c>
      <c r="C25" s="18">
        <v>933</v>
      </c>
      <c r="D25" s="18">
        <v>932</v>
      </c>
      <c r="E25" s="18">
        <v>878</v>
      </c>
      <c r="F25" s="18">
        <v>773</v>
      </c>
      <c r="G25" s="18">
        <v>746</v>
      </c>
      <c r="H25" s="18">
        <v>583</v>
      </c>
      <c r="I25" s="18">
        <v>549</v>
      </c>
      <c r="J25" s="18">
        <v>527</v>
      </c>
      <c r="K25" s="18">
        <v>591</v>
      </c>
      <c r="L25" s="18">
        <v>570</v>
      </c>
      <c r="M25" s="19">
        <v>583</v>
      </c>
      <c r="N25" s="174">
        <v>555</v>
      </c>
    </row>
    <row r="26" spans="2:14" ht="19.5" customHeight="1" x14ac:dyDescent="0.3">
      <c r="B26" s="11" t="s">
        <v>56</v>
      </c>
      <c r="C26" s="10">
        <v>2788</v>
      </c>
      <c r="D26" s="10">
        <v>2754</v>
      </c>
      <c r="E26" s="163">
        <v>2660</v>
      </c>
      <c r="F26" s="163">
        <v>2539</v>
      </c>
      <c r="G26" s="163">
        <v>2377</v>
      </c>
      <c r="H26" s="163">
        <v>2088</v>
      </c>
      <c r="I26" s="163">
        <v>1849</v>
      </c>
      <c r="J26" s="163">
        <v>1571</v>
      </c>
      <c r="K26" s="163">
        <v>1534</v>
      </c>
      <c r="L26" s="163">
        <v>1512</v>
      </c>
      <c r="M26" s="20">
        <v>1526</v>
      </c>
      <c r="N26" s="167">
        <v>1580</v>
      </c>
    </row>
    <row r="27" spans="2:14" ht="19.5" customHeight="1" x14ac:dyDescent="0.3">
      <c r="B27" s="11" t="s">
        <v>57</v>
      </c>
      <c r="C27" s="10">
        <v>1450</v>
      </c>
      <c r="D27" s="10">
        <v>1465</v>
      </c>
      <c r="E27" s="10">
        <v>1427</v>
      </c>
      <c r="F27" s="10">
        <v>1345</v>
      </c>
      <c r="G27" s="10">
        <v>1299</v>
      </c>
      <c r="H27" s="10">
        <v>1200</v>
      </c>
      <c r="I27" s="10">
        <v>1081</v>
      </c>
      <c r="J27" s="10">
        <v>968</v>
      </c>
      <c r="K27" s="10">
        <v>980</v>
      </c>
      <c r="L27" s="10">
        <v>953</v>
      </c>
      <c r="M27" s="12">
        <v>941</v>
      </c>
      <c r="N27" s="167">
        <v>984</v>
      </c>
    </row>
    <row r="28" spans="2:14" ht="52.2" x14ac:dyDescent="0.3">
      <c r="B28" s="11" t="s">
        <v>74</v>
      </c>
      <c r="C28" s="10">
        <v>24</v>
      </c>
      <c r="D28" s="10">
        <v>39</v>
      </c>
      <c r="E28" s="10">
        <v>128</v>
      </c>
      <c r="F28" s="10">
        <v>116</v>
      </c>
      <c r="G28" s="10">
        <v>103</v>
      </c>
      <c r="H28" s="10">
        <v>97</v>
      </c>
      <c r="I28" s="10">
        <v>41</v>
      </c>
      <c r="J28" s="10">
        <v>45</v>
      </c>
      <c r="K28" s="10">
        <v>61</v>
      </c>
      <c r="L28" s="10">
        <v>54</v>
      </c>
      <c r="M28" s="12">
        <v>68</v>
      </c>
      <c r="N28" s="167">
        <v>74</v>
      </c>
    </row>
    <row r="29" spans="2:14" ht="34.799999999999997" x14ac:dyDescent="0.3">
      <c r="B29" s="11" t="s">
        <v>61</v>
      </c>
      <c r="C29" s="10">
        <v>771</v>
      </c>
      <c r="D29" s="10">
        <v>782</v>
      </c>
      <c r="E29" s="10">
        <v>759</v>
      </c>
      <c r="F29" s="10">
        <v>749</v>
      </c>
      <c r="G29" s="10">
        <v>722</v>
      </c>
      <c r="H29" s="10">
        <v>663</v>
      </c>
      <c r="I29" s="10">
        <v>659</v>
      </c>
      <c r="J29" s="10">
        <v>620</v>
      </c>
      <c r="K29" s="10">
        <v>615</v>
      </c>
      <c r="L29" s="10">
        <v>599</v>
      </c>
      <c r="M29" s="12">
        <v>603</v>
      </c>
      <c r="N29" s="167">
        <v>613</v>
      </c>
    </row>
    <row r="30" spans="2:14" ht="45.6" customHeight="1" x14ac:dyDescent="0.3">
      <c r="B30" s="11" t="s">
        <v>60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2</v>
      </c>
      <c r="J30" s="10">
        <v>2</v>
      </c>
      <c r="K30" s="10">
        <v>1</v>
      </c>
      <c r="L30" s="10">
        <v>1</v>
      </c>
      <c r="M30" s="12">
        <v>1</v>
      </c>
      <c r="N30" s="167">
        <v>1</v>
      </c>
    </row>
    <row r="31" spans="2:14" ht="19.5" customHeight="1" x14ac:dyDescent="0.3">
      <c r="B31" s="11" t="s">
        <v>58</v>
      </c>
      <c r="C31" s="10">
        <v>355</v>
      </c>
      <c r="D31" s="10">
        <v>342</v>
      </c>
      <c r="E31" s="10">
        <v>335</v>
      </c>
      <c r="F31" s="10">
        <v>330</v>
      </c>
      <c r="G31" s="10">
        <v>305</v>
      </c>
      <c r="H31" s="10">
        <v>291</v>
      </c>
      <c r="I31" s="10">
        <v>280</v>
      </c>
      <c r="J31" s="10">
        <v>261</v>
      </c>
      <c r="K31" s="10">
        <v>257</v>
      </c>
      <c r="L31" s="10">
        <v>240</v>
      </c>
      <c r="M31" s="12">
        <v>249</v>
      </c>
      <c r="N31" s="167">
        <v>161</v>
      </c>
    </row>
  </sheetData>
  <mergeCells count="7">
    <mergeCell ref="B23:N23"/>
    <mergeCell ref="B1:N1"/>
    <mergeCell ref="B3:N3"/>
    <mergeCell ref="B10:N10"/>
    <mergeCell ref="B11:B12"/>
    <mergeCell ref="C11:N11"/>
    <mergeCell ref="B14:N14"/>
  </mergeCells>
  <pageMargins left="0.25" right="0.25" top="0.75" bottom="0.75" header="0.3" footer="0.3"/>
  <pageSetup paperSize="9" scale="76" orientation="landscape" horizontalDpi="4294967294" r:id="rId1"/>
  <rowBreaks count="1" manualBreakCount="1">
    <brk id="8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showGridLines="0" view="pageBreakPreview" zoomScaleSheetLayoutView="100" workbookViewId="0">
      <pane xSplit="2" ySplit="6" topLeftCell="C17" activePane="bottomRight" state="frozen"/>
      <selection pane="topRight" activeCell="C1" sqref="C1"/>
      <selection pane="bottomLeft" activeCell="A7" sqref="A7"/>
      <selection pane="bottomRight" activeCell="Q18" sqref="Q18:Q25"/>
    </sheetView>
  </sheetViews>
  <sheetFormatPr defaultRowHeight="14.4" x14ac:dyDescent="0.3"/>
  <cols>
    <col min="1" max="1" width="2.88671875" customWidth="1"/>
    <col min="2" max="2" width="29" customWidth="1"/>
    <col min="3" max="4" width="9.88671875" customWidth="1"/>
    <col min="5" max="10" width="9.33203125" customWidth="1"/>
    <col min="11" max="11" width="7.88671875" bestFit="1" customWidth="1"/>
    <col min="12" max="12" width="7" bestFit="1" customWidth="1"/>
    <col min="13" max="13" width="7.88671875" bestFit="1" customWidth="1"/>
    <col min="14" max="14" width="7" customWidth="1"/>
    <col min="15" max="15" width="7.88671875" bestFit="1" customWidth="1"/>
    <col min="16" max="16" width="7.109375" style="165" bestFit="1" customWidth="1"/>
    <col min="17" max="17" width="7.88671875" style="165" bestFit="1" customWidth="1"/>
    <col min="18" max="18" width="7" bestFit="1" customWidth="1"/>
    <col min="19" max="19" width="6.109375" bestFit="1" customWidth="1"/>
    <col min="20" max="20" width="4.88671875" bestFit="1" customWidth="1"/>
  </cols>
  <sheetData>
    <row r="1" spans="2:20" ht="33.75" customHeight="1" x14ac:dyDescent="0.3">
      <c r="B1" s="184" t="s">
        <v>137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2:20" ht="14.25" customHeight="1" x14ac:dyDescent="0.6">
      <c r="B2" s="7"/>
      <c r="C2" s="6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64"/>
      <c r="Q2" s="164"/>
      <c r="R2" s="7"/>
    </row>
    <row r="3" spans="2:20" ht="14.25" customHeight="1" x14ac:dyDescent="0.6">
      <c r="B3" s="7"/>
      <c r="C3" s="6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64"/>
      <c r="Q3" s="164"/>
      <c r="R3" s="7"/>
    </row>
    <row r="4" spans="2:20" ht="21.75" customHeight="1" x14ac:dyDescent="0.3">
      <c r="B4" s="185" t="s">
        <v>138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</row>
    <row r="5" spans="2:20" ht="21.75" customHeight="1" x14ac:dyDescent="0.3">
      <c r="B5" s="188" t="s">
        <v>73</v>
      </c>
      <c r="C5" s="177" t="s">
        <v>41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9"/>
    </row>
    <row r="6" spans="2:20" ht="23.25" customHeight="1" x14ac:dyDescent="0.3">
      <c r="B6" s="189"/>
      <c r="C6" s="69" t="s">
        <v>0</v>
      </c>
      <c r="D6" s="69" t="s">
        <v>1</v>
      </c>
      <c r="E6" s="69" t="s">
        <v>2</v>
      </c>
      <c r="F6" s="69" t="s">
        <v>3</v>
      </c>
      <c r="G6" s="69" t="s">
        <v>4</v>
      </c>
      <c r="H6" s="69" t="s">
        <v>5</v>
      </c>
      <c r="I6" s="69" t="s">
        <v>6</v>
      </c>
      <c r="J6" s="69" t="s">
        <v>7</v>
      </c>
      <c r="K6" s="193" t="s">
        <v>8</v>
      </c>
      <c r="L6" s="194"/>
      <c r="M6" s="193" t="s">
        <v>9</v>
      </c>
      <c r="N6" s="194"/>
      <c r="O6" s="193" t="s">
        <v>10</v>
      </c>
      <c r="P6" s="194"/>
      <c r="Q6" s="193" t="s">
        <v>11</v>
      </c>
      <c r="R6" s="194"/>
    </row>
    <row r="7" spans="2:20" s="17" customFormat="1" ht="21" x14ac:dyDescent="0.35">
      <c r="B7" s="15" t="s">
        <v>59</v>
      </c>
      <c r="C7" s="16">
        <f>'Liczba bezrob'!C6</f>
        <v>5356</v>
      </c>
      <c r="D7" s="16">
        <f>'Liczba bezrob'!D6</f>
        <v>5391</v>
      </c>
      <c r="E7" s="16">
        <f>'Liczba bezrob'!E6</f>
        <v>5217</v>
      </c>
      <c r="F7" s="16">
        <f>'Liczba bezrob'!F6</f>
        <v>4858</v>
      </c>
      <c r="G7" s="16">
        <f>'Liczba bezrob'!G6</f>
        <v>4552</v>
      </c>
      <c r="H7" s="16">
        <f>'Liczba bezrob'!H6</f>
        <v>4073</v>
      </c>
      <c r="I7" s="16">
        <f>'Liczba bezrob'!I6</f>
        <v>3819</v>
      </c>
      <c r="J7" s="16">
        <f>'Liczba bezrob'!J6</f>
        <v>3517</v>
      </c>
      <c r="K7" s="16">
        <f>'Liczba bezrob'!K6</f>
        <v>3516</v>
      </c>
      <c r="L7" s="16">
        <v>100</v>
      </c>
      <c r="M7" s="16">
        <f>'Liczba bezrob'!L6</f>
        <v>3421</v>
      </c>
      <c r="N7" s="16">
        <v>100</v>
      </c>
      <c r="O7" s="16">
        <v>3472</v>
      </c>
      <c r="P7" s="16">
        <v>100</v>
      </c>
      <c r="Q7" s="16">
        <v>3544</v>
      </c>
      <c r="R7" s="16">
        <v>100</v>
      </c>
      <c r="S7" s="17">
        <f>Q7-O7</f>
        <v>72</v>
      </c>
    </row>
    <row r="8" spans="2:20" ht="18.600000000000001" x14ac:dyDescent="0.3">
      <c r="B8" s="190" t="s">
        <v>44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</row>
    <row r="9" spans="2:20" s="1" customFormat="1" ht="19.5" customHeight="1" x14ac:dyDescent="0.3">
      <c r="B9" s="8" t="s">
        <v>45</v>
      </c>
      <c r="C9" s="10">
        <v>2820</v>
      </c>
      <c r="D9" s="10">
        <v>2838</v>
      </c>
      <c r="E9" s="10">
        <v>2754</v>
      </c>
      <c r="F9" s="10">
        <v>2629</v>
      </c>
      <c r="G9" s="10">
        <v>2474</v>
      </c>
      <c r="H9" s="10">
        <v>2243</v>
      </c>
      <c r="I9" s="10">
        <v>2159</v>
      </c>
      <c r="J9" s="10">
        <v>1994</v>
      </c>
      <c r="K9" s="11">
        <v>1971</v>
      </c>
      <c r="L9" s="157">
        <f>K9/3516*100</f>
        <v>56.058020477815695</v>
      </c>
      <c r="M9" s="11">
        <v>1881</v>
      </c>
      <c r="N9" s="158">
        <f>M9/3421*100</f>
        <v>54.983922829581985</v>
      </c>
      <c r="O9" s="11">
        <v>1874</v>
      </c>
      <c r="P9" s="158">
        <f>O9/3472*100</f>
        <v>53.974654377880185</v>
      </c>
      <c r="Q9" s="167">
        <v>1915</v>
      </c>
      <c r="R9" s="157">
        <f>Q9/3544*100</f>
        <v>54.034988713318285</v>
      </c>
      <c r="S9" s="159">
        <f>Q9-O9</f>
        <v>41</v>
      </c>
      <c r="T9" s="166">
        <f>R9-P9</f>
        <v>6.0334335438099629E-2</v>
      </c>
    </row>
    <row r="10" spans="2:20" s="1" customFormat="1" ht="19.5" customHeight="1" x14ac:dyDescent="0.3">
      <c r="B10" s="8" t="s">
        <v>46</v>
      </c>
      <c r="C10" s="10">
        <v>826</v>
      </c>
      <c r="D10" s="10">
        <v>847</v>
      </c>
      <c r="E10" s="10">
        <v>811</v>
      </c>
      <c r="F10" s="10">
        <v>767</v>
      </c>
      <c r="G10" s="10">
        <v>732</v>
      </c>
      <c r="H10" s="10">
        <v>694</v>
      </c>
      <c r="I10" s="10">
        <v>642</v>
      </c>
      <c r="J10" s="10">
        <v>599</v>
      </c>
      <c r="K10" s="10">
        <v>593</v>
      </c>
      <c r="L10" s="157">
        <f t="shared" ref="L10:L16" si="0">K10/3516*100</f>
        <v>16.865756541524458</v>
      </c>
      <c r="M10" s="12">
        <v>555</v>
      </c>
      <c r="N10" s="158">
        <f t="shared" ref="N10:N25" si="1">M10/3421*100</f>
        <v>16.22332651271558</v>
      </c>
      <c r="O10" s="12">
        <v>588</v>
      </c>
      <c r="P10" s="158">
        <f t="shared" ref="P10:P25" si="2">O10/3472*100</f>
        <v>16.93548387096774</v>
      </c>
      <c r="Q10" s="167">
        <v>602</v>
      </c>
      <c r="R10" s="157">
        <f t="shared" ref="R10:R16" si="3">Q10/3544*100</f>
        <v>16.986455981941308</v>
      </c>
      <c r="S10" s="159">
        <f t="shared" ref="S10:S16" si="4">Q10-O10</f>
        <v>14</v>
      </c>
      <c r="T10" s="166">
        <f t="shared" ref="T10:T16" si="5">R10-P10</f>
        <v>5.0972110973567908E-2</v>
      </c>
    </row>
    <row r="11" spans="2:20" s="1" customFormat="1" ht="19.5" customHeight="1" x14ac:dyDescent="0.3">
      <c r="B11" s="8" t="s">
        <v>47</v>
      </c>
      <c r="C11" s="10">
        <v>3557</v>
      </c>
      <c r="D11" s="10">
        <v>3560</v>
      </c>
      <c r="E11" s="10">
        <v>3432</v>
      </c>
      <c r="F11" s="10">
        <v>3125</v>
      </c>
      <c r="G11" s="10">
        <v>2939</v>
      </c>
      <c r="H11" s="10">
        <v>2645</v>
      </c>
      <c r="I11" s="10">
        <v>2462</v>
      </c>
      <c r="J11" s="10">
        <v>2295</v>
      </c>
      <c r="K11" s="10">
        <v>2305</v>
      </c>
      <c r="L11" s="157">
        <f t="shared" si="0"/>
        <v>65.557451649601816</v>
      </c>
      <c r="M11" s="12">
        <v>2241</v>
      </c>
      <c r="N11" s="158">
        <f t="shared" si="1"/>
        <v>65.507161648640746</v>
      </c>
      <c r="O11" s="12">
        <v>2282</v>
      </c>
      <c r="P11" s="158">
        <f t="shared" si="2"/>
        <v>65.725806451612897</v>
      </c>
      <c r="Q11" s="167">
        <v>2334</v>
      </c>
      <c r="R11" s="157">
        <f t="shared" si="3"/>
        <v>65.857787810383755</v>
      </c>
      <c r="S11" s="159">
        <f t="shared" si="4"/>
        <v>52</v>
      </c>
      <c r="T11" s="166">
        <f t="shared" si="5"/>
        <v>0.13198135877085804</v>
      </c>
    </row>
    <row r="12" spans="2:20" ht="52.2" x14ac:dyDescent="0.45">
      <c r="B12" s="9" t="s">
        <v>48</v>
      </c>
      <c r="C12" s="10">
        <v>307</v>
      </c>
      <c r="D12" s="10">
        <v>310</v>
      </c>
      <c r="E12" s="10">
        <v>292</v>
      </c>
      <c r="F12" s="10">
        <v>137</v>
      </c>
      <c r="G12" s="10">
        <v>168</v>
      </c>
      <c r="H12" s="10">
        <v>94</v>
      </c>
      <c r="I12" s="10">
        <v>107</v>
      </c>
      <c r="J12" s="10">
        <v>116</v>
      </c>
      <c r="K12" s="10">
        <v>199</v>
      </c>
      <c r="L12" s="157">
        <f t="shared" si="0"/>
        <v>5.6598407281001135</v>
      </c>
      <c r="M12" s="12">
        <v>215</v>
      </c>
      <c r="N12" s="158">
        <f t="shared" si="1"/>
        <v>6.2847120724934227</v>
      </c>
      <c r="O12" s="12">
        <v>203</v>
      </c>
      <c r="P12" s="158">
        <f t="shared" si="2"/>
        <v>5.846774193548387</v>
      </c>
      <c r="Q12" s="167">
        <v>184</v>
      </c>
      <c r="R12" s="157">
        <f t="shared" si="3"/>
        <v>5.1918735891647856</v>
      </c>
      <c r="S12" s="159">
        <f t="shared" si="4"/>
        <v>-19</v>
      </c>
      <c r="T12" s="166">
        <f t="shared" si="5"/>
        <v>-0.65490060438360143</v>
      </c>
    </row>
    <row r="13" spans="2:20" s="1" customFormat="1" ht="19.5" customHeight="1" x14ac:dyDescent="0.3">
      <c r="B13" s="8" t="s">
        <v>49</v>
      </c>
      <c r="C13" s="10">
        <v>4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3</v>
      </c>
      <c r="J13" s="10">
        <v>3</v>
      </c>
      <c r="K13" s="10">
        <v>2</v>
      </c>
      <c r="L13" s="157">
        <f t="shared" si="0"/>
        <v>5.6882821387940839E-2</v>
      </c>
      <c r="M13" s="12">
        <v>2</v>
      </c>
      <c r="N13" s="158">
        <f t="shared" si="1"/>
        <v>5.8462437883659749E-2</v>
      </c>
      <c r="O13" s="12">
        <v>2</v>
      </c>
      <c r="P13" s="158">
        <f t="shared" si="2"/>
        <v>5.7603686635944701E-2</v>
      </c>
      <c r="Q13" s="167">
        <v>1</v>
      </c>
      <c r="R13" s="157">
        <f t="shared" si="3"/>
        <v>2.8216704288939048E-2</v>
      </c>
      <c r="S13" s="159">
        <f t="shared" si="4"/>
        <v>-1</v>
      </c>
      <c r="T13" s="166">
        <f t="shared" si="5"/>
        <v>-2.9386982347005652E-2</v>
      </c>
    </row>
    <row r="14" spans="2:20" s="1" customFormat="1" ht="37.5" customHeight="1" x14ac:dyDescent="0.3">
      <c r="B14" s="8" t="s">
        <v>50</v>
      </c>
      <c r="C14" s="10">
        <v>1529</v>
      </c>
      <c r="D14" s="10">
        <v>1560</v>
      </c>
      <c r="E14" s="10">
        <v>1502</v>
      </c>
      <c r="F14" s="10">
        <v>1397</v>
      </c>
      <c r="G14" s="10">
        <v>1328</v>
      </c>
      <c r="H14" s="10">
        <v>1186</v>
      </c>
      <c r="I14" s="10">
        <v>1093</v>
      </c>
      <c r="J14" s="10">
        <v>992</v>
      </c>
      <c r="K14" s="10">
        <v>1027</v>
      </c>
      <c r="L14" s="157">
        <f t="shared" si="0"/>
        <v>29.209328782707622</v>
      </c>
      <c r="M14" s="12">
        <v>981</v>
      </c>
      <c r="N14" s="158">
        <f t="shared" si="1"/>
        <v>28.675825781935103</v>
      </c>
      <c r="O14" s="12">
        <v>995</v>
      </c>
      <c r="P14" s="158">
        <f t="shared" si="2"/>
        <v>28.657834101382491</v>
      </c>
      <c r="Q14" s="167">
        <v>1009</v>
      </c>
      <c r="R14" s="157">
        <f t="shared" si="3"/>
        <v>28.470654627539503</v>
      </c>
      <c r="S14" s="159">
        <f t="shared" si="4"/>
        <v>14</v>
      </c>
      <c r="T14" s="166">
        <f t="shared" si="5"/>
        <v>-0.18717947384298839</v>
      </c>
    </row>
    <row r="15" spans="2:20" s="1" customFormat="1" ht="37.5" customHeight="1" x14ac:dyDescent="0.3">
      <c r="B15" s="8" t="s">
        <v>51</v>
      </c>
      <c r="C15" s="10">
        <v>992</v>
      </c>
      <c r="D15" s="10">
        <v>987</v>
      </c>
      <c r="E15" s="10">
        <v>937</v>
      </c>
      <c r="F15" s="10">
        <v>857</v>
      </c>
      <c r="G15" s="10">
        <v>825</v>
      </c>
      <c r="H15" s="10">
        <v>679</v>
      </c>
      <c r="I15" s="10">
        <v>639</v>
      </c>
      <c r="J15" s="10">
        <v>596</v>
      </c>
      <c r="K15" s="10">
        <v>609</v>
      </c>
      <c r="L15" s="157">
        <f t="shared" si="0"/>
        <v>17.320819112627987</v>
      </c>
      <c r="M15" s="12">
        <v>594</v>
      </c>
      <c r="N15" s="158">
        <f t="shared" si="1"/>
        <v>17.363344051446948</v>
      </c>
      <c r="O15" s="12">
        <v>597</v>
      </c>
      <c r="P15" s="158">
        <f t="shared" si="2"/>
        <v>17.194700460829495</v>
      </c>
      <c r="Q15" s="167">
        <v>585</v>
      </c>
      <c r="R15" s="157">
        <f t="shared" si="3"/>
        <v>16.506772009029344</v>
      </c>
      <c r="S15" s="159">
        <f t="shared" si="4"/>
        <v>-12</v>
      </c>
      <c r="T15" s="166">
        <f t="shared" si="5"/>
        <v>-0.6879284518001505</v>
      </c>
    </row>
    <row r="16" spans="2:20" ht="52.2" x14ac:dyDescent="0.3">
      <c r="B16" s="8" t="s">
        <v>52</v>
      </c>
      <c r="C16" s="10">
        <v>533</v>
      </c>
      <c r="D16" s="10">
        <v>528</v>
      </c>
      <c r="E16" s="10">
        <v>514</v>
      </c>
      <c r="F16" s="10">
        <v>511</v>
      </c>
      <c r="G16" s="10">
        <v>499</v>
      </c>
      <c r="H16" s="10">
        <v>441</v>
      </c>
      <c r="I16" s="10">
        <v>420</v>
      </c>
      <c r="J16" s="10">
        <v>375</v>
      </c>
      <c r="K16" s="10">
        <v>390</v>
      </c>
      <c r="L16" s="157">
        <f t="shared" si="0"/>
        <v>11.092150170648464</v>
      </c>
      <c r="M16" s="12">
        <v>392</v>
      </c>
      <c r="N16" s="158">
        <f t="shared" si="1"/>
        <v>11.458637825197311</v>
      </c>
      <c r="O16" s="12">
        <v>388</v>
      </c>
      <c r="P16" s="158">
        <f t="shared" si="2"/>
        <v>11.175115207373272</v>
      </c>
      <c r="Q16" s="167">
        <v>404</v>
      </c>
      <c r="R16" s="157">
        <f t="shared" si="3"/>
        <v>11.399548532731377</v>
      </c>
      <c r="S16" s="159">
        <f t="shared" si="4"/>
        <v>16</v>
      </c>
      <c r="T16" s="166">
        <f t="shared" si="5"/>
        <v>0.22443332535810434</v>
      </c>
    </row>
    <row r="17" spans="2:20" ht="21" x14ac:dyDescent="0.5">
      <c r="B17" s="183" t="s">
        <v>53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59">
        <f t="shared" ref="S17" si="6">O17-M17</f>
        <v>0</v>
      </c>
      <c r="T17" s="166">
        <f t="shared" ref="T17" si="7">P17-N17</f>
        <v>0</v>
      </c>
    </row>
    <row r="18" spans="2:20" ht="19.5" customHeight="1" x14ac:dyDescent="0.3">
      <c r="B18" s="11" t="s">
        <v>54</v>
      </c>
      <c r="C18" s="12">
        <v>1681</v>
      </c>
      <c r="D18" s="12">
        <v>1706</v>
      </c>
      <c r="E18" s="12">
        <v>1650</v>
      </c>
      <c r="F18" s="12">
        <v>1494</v>
      </c>
      <c r="G18" s="12">
        <v>1385</v>
      </c>
      <c r="H18" s="12">
        <v>1159</v>
      </c>
      <c r="I18" s="12">
        <v>1114</v>
      </c>
      <c r="J18" s="12">
        <v>1064</v>
      </c>
      <c r="K18" s="12">
        <v>1105</v>
      </c>
      <c r="L18" s="157">
        <f t="shared" ref="L18:L25" si="8">K18/3516*100</f>
        <v>31.427758816837315</v>
      </c>
      <c r="M18" s="12">
        <v>1076</v>
      </c>
      <c r="N18" s="158">
        <f t="shared" si="1"/>
        <v>31.452791581408945</v>
      </c>
      <c r="O18" s="12">
        <v>1100</v>
      </c>
      <c r="P18" s="158">
        <f t="shared" si="2"/>
        <v>31.682027649769584</v>
      </c>
      <c r="Q18" s="167">
        <v>1090</v>
      </c>
      <c r="R18" s="157">
        <f t="shared" ref="R18:R25" si="9">Q18/3544*100</f>
        <v>30.756207674943564</v>
      </c>
      <c r="S18" s="159">
        <f t="shared" ref="S18:S25" si="10">Q18-O18</f>
        <v>-10</v>
      </c>
      <c r="T18" s="166">
        <f t="shared" ref="T18:T25" si="11">R18-P18</f>
        <v>-0.92581997482601963</v>
      </c>
    </row>
    <row r="19" spans="2:20" ht="19.5" customHeight="1" x14ac:dyDescent="0.3">
      <c r="B19" s="18" t="s">
        <v>55</v>
      </c>
      <c r="C19" s="19">
        <v>933</v>
      </c>
      <c r="D19" s="19">
        <v>932</v>
      </c>
      <c r="E19" s="19">
        <v>878</v>
      </c>
      <c r="F19" s="19">
        <v>773</v>
      </c>
      <c r="G19" s="19">
        <v>746</v>
      </c>
      <c r="H19" s="19">
        <v>583</v>
      </c>
      <c r="I19" s="19">
        <v>549</v>
      </c>
      <c r="J19" s="19">
        <v>527</v>
      </c>
      <c r="K19" s="19">
        <v>591</v>
      </c>
      <c r="L19" s="157">
        <f t="shared" si="8"/>
        <v>16.808873720136518</v>
      </c>
      <c r="M19" s="19">
        <v>570</v>
      </c>
      <c r="N19" s="158">
        <f t="shared" si="1"/>
        <v>16.661794796843029</v>
      </c>
      <c r="O19" s="19">
        <v>583</v>
      </c>
      <c r="P19" s="158">
        <f t="shared" si="2"/>
        <v>16.791474654377879</v>
      </c>
      <c r="Q19" s="167">
        <v>555</v>
      </c>
      <c r="R19" s="168">
        <f t="shared" si="9"/>
        <v>15.660270880361175</v>
      </c>
      <c r="S19" s="159">
        <f t="shared" si="10"/>
        <v>-28</v>
      </c>
      <c r="T19" s="166">
        <f t="shared" si="11"/>
        <v>-1.1312037740167042</v>
      </c>
    </row>
    <row r="20" spans="2:20" ht="19.5" customHeight="1" x14ac:dyDescent="0.3">
      <c r="B20" s="11" t="s">
        <v>56</v>
      </c>
      <c r="C20" s="12">
        <v>2788</v>
      </c>
      <c r="D20" s="12">
        <v>2754</v>
      </c>
      <c r="E20" s="20">
        <v>2660</v>
      </c>
      <c r="F20" s="20">
        <v>2539</v>
      </c>
      <c r="G20" s="20">
        <v>2377</v>
      </c>
      <c r="H20" s="20">
        <v>2088</v>
      </c>
      <c r="I20" s="20">
        <v>1849</v>
      </c>
      <c r="J20" s="20">
        <v>1571</v>
      </c>
      <c r="K20" s="20">
        <v>1534</v>
      </c>
      <c r="L20" s="157">
        <f t="shared" si="8"/>
        <v>43.629124004550626</v>
      </c>
      <c r="M20" s="20">
        <v>1512</v>
      </c>
      <c r="N20" s="158">
        <f t="shared" si="1"/>
        <v>44.197603040046765</v>
      </c>
      <c r="O20" s="20">
        <v>1526</v>
      </c>
      <c r="P20" s="158">
        <f t="shared" si="2"/>
        <v>43.951612903225808</v>
      </c>
      <c r="Q20" s="167">
        <v>1580</v>
      </c>
      <c r="R20" s="157">
        <f t="shared" si="9"/>
        <v>44.582392776523697</v>
      </c>
      <c r="S20" s="159">
        <f t="shared" si="10"/>
        <v>54</v>
      </c>
      <c r="T20" s="166">
        <f t="shared" si="11"/>
        <v>0.63077987329788954</v>
      </c>
    </row>
    <row r="21" spans="2:20" ht="19.5" customHeight="1" x14ac:dyDescent="0.3">
      <c r="B21" s="11" t="s">
        <v>57</v>
      </c>
      <c r="C21" s="12">
        <v>1450</v>
      </c>
      <c r="D21" s="12">
        <v>1465</v>
      </c>
      <c r="E21" s="12">
        <v>1427</v>
      </c>
      <c r="F21" s="12">
        <v>1345</v>
      </c>
      <c r="G21" s="12">
        <v>1299</v>
      </c>
      <c r="H21" s="12">
        <v>1200</v>
      </c>
      <c r="I21" s="12">
        <v>1081</v>
      </c>
      <c r="J21" s="12">
        <v>968</v>
      </c>
      <c r="K21" s="12">
        <v>980</v>
      </c>
      <c r="L21" s="157">
        <f t="shared" si="8"/>
        <v>27.872582480091012</v>
      </c>
      <c r="M21" s="12">
        <v>953</v>
      </c>
      <c r="N21" s="158">
        <f t="shared" si="1"/>
        <v>27.857351651563871</v>
      </c>
      <c r="O21" s="12">
        <v>941</v>
      </c>
      <c r="P21" s="158">
        <f t="shared" si="2"/>
        <v>27.102534562211982</v>
      </c>
      <c r="Q21" s="167">
        <v>984</v>
      </c>
      <c r="R21" s="157">
        <f t="shared" si="9"/>
        <v>27.765237020316025</v>
      </c>
      <c r="S21" s="159">
        <f t="shared" si="10"/>
        <v>43</v>
      </c>
      <c r="T21" s="166">
        <f t="shared" si="11"/>
        <v>0.66270245810404305</v>
      </c>
    </row>
    <row r="22" spans="2:20" ht="52.2" x14ac:dyDescent="0.3">
      <c r="B22" s="11" t="s">
        <v>74</v>
      </c>
      <c r="C22" s="12">
        <v>24</v>
      </c>
      <c r="D22" s="12">
        <v>39</v>
      </c>
      <c r="E22" s="12">
        <v>128</v>
      </c>
      <c r="F22" s="12">
        <v>116</v>
      </c>
      <c r="G22" s="12">
        <v>103</v>
      </c>
      <c r="H22" s="12">
        <v>97</v>
      </c>
      <c r="I22" s="12">
        <v>41</v>
      </c>
      <c r="J22" s="12">
        <v>45</v>
      </c>
      <c r="K22" s="12">
        <v>61</v>
      </c>
      <c r="L22" s="157">
        <f t="shared" si="8"/>
        <v>1.7349260523321957</v>
      </c>
      <c r="M22" s="12">
        <v>54</v>
      </c>
      <c r="N22" s="158">
        <f t="shared" si="1"/>
        <v>1.5784858228588132</v>
      </c>
      <c r="O22" s="12">
        <v>68</v>
      </c>
      <c r="P22" s="158">
        <f t="shared" si="2"/>
        <v>1.9585253456221197</v>
      </c>
      <c r="Q22" s="167">
        <v>74</v>
      </c>
      <c r="R22" s="157">
        <f t="shared" si="9"/>
        <v>2.0880361173814901</v>
      </c>
      <c r="S22" s="159">
        <f t="shared" si="10"/>
        <v>6</v>
      </c>
      <c r="T22" s="166">
        <f t="shared" si="11"/>
        <v>0.12951077175937042</v>
      </c>
    </row>
    <row r="23" spans="2:20" ht="34.799999999999997" x14ac:dyDescent="0.3">
      <c r="B23" s="11" t="s">
        <v>61</v>
      </c>
      <c r="C23" s="12">
        <v>771</v>
      </c>
      <c r="D23" s="12">
        <v>782</v>
      </c>
      <c r="E23" s="12">
        <v>759</v>
      </c>
      <c r="F23" s="12">
        <v>749</v>
      </c>
      <c r="G23" s="12">
        <v>722</v>
      </c>
      <c r="H23" s="12">
        <v>663</v>
      </c>
      <c r="I23" s="12">
        <v>659</v>
      </c>
      <c r="J23" s="12">
        <v>620</v>
      </c>
      <c r="K23" s="12">
        <v>615</v>
      </c>
      <c r="L23" s="157">
        <f t="shared" si="8"/>
        <v>17.491467576791809</v>
      </c>
      <c r="M23" s="12">
        <v>599</v>
      </c>
      <c r="N23" s="158">
        <f t="shared" si="1"/>
        <v>17.509500146156096</v>
      </c>
      <c r="O23" s="12">
        <v>603</v>
      </c>
      <c r="P23" s="158">
        <f t="shared" si="2"/>
        <v>17.367511520737327</v>
      </c>
      <c r="Q23" s="167">
        <v>613</v>
      </c>
      <c r="R23" s="157">
        <f t="shared" si="9"/>
        <v>17.29683972911964</v>
      </c>
      <c r="S23" s="159">
        <f t="shared" si="10"/>
        <v>10</v>
      </c>
      <c r="T23" s="166">
        <f t="shared" si="11"/>
        <v>-7.0671791617687774E-2</v>
      </c>
    </row>
    <row r="24" spans="2:20" ht="45.6" customHeight="1" x14ac:dyDescent="0.3">
      <c r="B24" s="11" t="s">
        <v>60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2</v>
      </c>
      <c r="J24" s="12">
        <v>2</v>
      </c>
      <c r="K24" s="12">
        <v>1</v>
      </c>
      <c r="L24" s="157">
        <f t="shared" si="8"/>
        <v>2.844141069397042E-2</v>
      </c>
      <c r="M24" s="12">
        <v>1</v>
      </c>
      <c r="N24" s="158">
        <f t="shared" si="1"/>
        <v>2.9231218941829874E-2</v>
      </c>
      <c r="O24" s="12">
        <v>1</v>
      </c>
      <c r="P24" s="158">
        <f t="shared" si="2"/>
        <v>2.880184331797235E-2</v>
      </c>
      <c r="Q24" s="167">
        <v>1</v>
      </c>
      <c r="R24" s="157">
        <f t="shared" si="9"/>
        <v>2.8216704288939048E-2</v>
      </c>
      <c r="S24" s="159">
        <f t="shared" si="10"/>
        <v>0</v>
      </c>
      <c r="T24" s="166">
        <f t="shared" si="11"/>
        <v>-5.8513902903330195E-4</v>
      </c>
    </row>
    <row r="25" spans="2:20" ht="19.5" customHeight="1" x14ac:dyDescent="0.3">
      <c r="B25" s="11" t="s">
        <v>58</v>
      </c>
      <c r="C25" s="12">
        <v>355</v>
      </c>
      <c r="D25" s="12">
        <v>342</v>
      </c>
      <c r="E25" s="12">
        <v>335</v>
      </c>
      <c r="F25" s="12">
        <v>330</v>
      </c>
      <c r="G25" s="12">
        <v>305</v>
      </c>
      <c r="H25" s="12">
        <v>291</v>
      </c>
      <c r="I25" s="12">
        <v>280</v>
      </c>
      <c r="J25" s="12">
        <v>261</v>
      </c>
      <c r="K25" s="12">
        <v>257</v>
      </c>
      <c r="L25" s="157">
        <f t="shared" si="8"/>
        <v>7.3094425483503978</v>
      </c>
      <c r="M25" s="12">
        <v>240</v>
      </c>
      <c r="N25" s="158">
        <f t="shared" si="1"/>
        <v>7.0154925460391704</v>
      </c>
      <c r="O25" s="12">
        <v>249</v>
      </c>
      <c r="P25" s="158">
        <f t="shared" si="2"/>
        <v>7.1716589861751157</v>
      </c>
      <c r="Q25" s="167">
        <v>161</v>
      </c>
      <c r="R25" s="157">
        <f t="shared" si="9"/>
        <v>4.5428893905191874</v>
      </c>
      <c r="S25" s="159">
        <f t="shared" si="10"/>
        <v>-88</v>
      </c>
      <c r="T25" s="166">
        <f t="shared" si="11"/>
        <v>-2.6287695956559283</v>
      </c>
    </row>
  </sheetData>
  <mergeCells count="10">
    <mergeCell ref="B8:R8"/>
    <mergeCell ref="B17:R17"/>
    <mergeCell ref="K6:L6"/>
    <mergeCell ref="B1:R1"/>
    <mergeCell ref="B4:R4"/>
    <mergeCell ref="B5:B6"/>
    <mergeCell ref="C5:R5"/>
    <mergeCell ref="M6:N6"/>
    <mergeCell ref="O6:P6"/>
    <mergeCell ref="Q6:R6"/>
  </mergeCells>
  <pageMargins left="0.25" right="0.25" top="0.75" bottom="0.75" header="0.3" footer="0.3"/>
  <pageSetup paperSize="9" scale="76" orientation="landscape" horizontalDpi="4294967294" r:id="rId1"/>
  <rowBreaks count="1" manualBreakCount="1">
    <brk id="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showGridLines="0" view="pageBreakPreview" topLeftCell="B7" zoomScaleSheetLayoutView="100" workbookViewId="0">
      <selection activeCell="O21" sqref="O21"/>
    </sheetView>
  </sheetViews>
  <sheetFormatPr defaultRowHeight="14.4" x14ac:dyDescent="0.3"/>
  <cols>
    <col min="1" max="1" width="4" customWidth="1"/>
    <col min="2" max="2" width="30.33203125" customWidth="1"/>
    <col min="15" max="15" width="13.88671875" customWidth="1"/>
    <col min="16" max="16" width="9.88671875" bestFit="1" customWidth="1"/>
    <col min="17" max="17" width="8.88671875" style="160"/>
  </cols>
  <sheetData>
    <row r="2" spans="2:17" ht="25.2" x14ac:dyDescent="0.6">
      <c r="B2" s="207" t="s">
        <v>136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78"/>
    </row>
    <row r="4" spans="2:17" ht="25.2" x14ac:dyDescent="0.6">
      <c r="B4" s="202" t="s">
        <v>139</v>
      </c>
      <c r="C4" s="199" t="s">
        <v>41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1"/>
      <c r="O4" s="195" t="s">
        <v>143</v>
      </c>
    </row>
    <row r="5" spans="2:17" ht="21" x14ac:dyDescent="0.5">
      <c r="B5" s="203"/>
      <c r="C5" s="39" t="s">
        <v>0</v>
      </c>
      <c r="D5" s="39" t="s">
        <v>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6</v>
      </c>
      <c r="J5" s="39" t="s">
        <v>7</v>
      </c>
      <c r="K5" s="39" t="s">
        <v>8</v>
      </c>
      <c r="L5" s="39" t="s">
        <v>9</v>
      </c>
      <c r="M5" s="39" t="s">
        <v>10</v>
      </c>
      <c r="N5" s="39" t="s">
        <v>11</v>
      </c>
      <c r="O5" s="196"/>
    </row>
    <row r="6" spans="2:17" ht="21" customHeight="1" x14ac:dyDescent="0.3">
      <c r="B6" s="28"/>
      <c r="C6" s="204" t="s">
        <v>12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93"/>
    </row>
    <row r="7" spans="2:17" ht="21" x14ac:dyDescent="0.5">
      <c r="B7" s="29" t="s">
        <v>13</v>
      </c>
      <c r="C7" s="29">
        <v>758</v>
      </c>
      <c r="D7" s="29">
        <v>673</v>
      </c>
      <c r="E7" s="29">
        <v>588</v>
      </c>
      <c r="F7" s="29">
        <v>572</v>
      </c>
      <c r="G7" s="29">
        <v>525</v>
      </c>
      <c r="H7" s="29">
        <v>477</v>
      </c>
      <c r="I7" s="29">
        <v>537</v>
      </c>
      <c r="J7" s="29">
        <v>562</v>
      </c>
      <c r="K7" s="29">
        <v>672</v>
      </c>
      <c r="L7" s="29">
        <v>589</v>
      </c>
      <c r="M7" s="29">
        <v>679</v>
      </c>
      <c r="N7" s="29">
        <v>663</v>
      </c>
      <c r="O7" s="29">
        <f>SUM(C7:N7)</f>
        <v>7295</v>
      </c>
    </row>
    <row r="8" spans="2:17" ht="18.600000000000001" x14ac:dyDescent="0.45">
      <c r="B8" s="208" t="s">
        <v>14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77"/>
    </row>
    <row r="9" spans="2:17" ht="24.9" customHeight="1" x14ac:dyDescent="0.3">
      <c r="B9" s="70" t="s">
        <v>15</v>
      </c>
      <c r="C9" s="71">
        <v>681</v>
      </c>
      <c r="D9" s="71">
        <v>604</v>
      </c>
      <c r="E9" s="71">
        <v>533</v>
      </c>
      <c r="F9" s="71">
        <v>520</v>
      </c>
      <c r="G9" s="71">
        <v>426</v>
      </c>
      <c r="H9" s="71">
        <v>419</v>
      </c>
      <c r="I9" s="71">
        <v>474</v>
      </c>
      <c r="J9" s="71">
        <v>487</v>
      </c>
      <c r="K9" s="71">
        <v>560</v>
      </c>
      <c r="L9" s="71">
        <v>513</v>
      </c>
      <c r="M9" s="71">
        <v>577</v>
      </c>
      <c r="N9" s="71">
        <v>564</v>
      </c>
      <c r="O9" s="71">
        <f>SUM(C9:N9)</f>
        <v>6358</v>
      </c>
    </row>
    <row r="10" spans="2:17" ht="24.9" customHeight="1" x14ac:dyDescent="0.3">
      <c r="B10" s="72" t="s">
        <v>16</v>
      </c>
      <c r="C10" s="73">
        <v>77</v>
      </c>
      <c r="D10" s="73">
        <v>69</v>
      </c>
      <c r="E10" s="73">
        <f>E7-E9</f>
        <v>55</v>
      </c>
      <c r="F10" s="73">
        <f t="shared" ref="F10:M10" si="0">F7-F9</f>
        <v>52</v>
      </c>
      <c r="G10" s="73">
        <f t="shared" si="0"/>
        <v>99</v>
      </c>
      <c r="H10" s="73">
        <f t="shared" si="0"/>
        <v>58</v>
      </c>
      <c r="I10" s="73">
        <f t="shared" si="0"/>
        <v>63</v>
      </c>
      <c r="J10" s="73">
        <f t="shared" si="0"/>
        <v>75</v>
      </c>
      <c r="K10" s="73">
        <f t="shared" si="0"/>
        <v>112</v>
      </c>
      <c r="L10" s="73">
        <f t="shared" si="0"/>
        <v>76</v>
      </c>
      <c r="M10" s="73">
        <f t="shared" si="0"/>
        <v>102</v>
      </c>
      <c r="N10" s="73">
        <v>99</v>
      </c>
      <c r="O10" s="73">
        <f>SUM(C10:N10)</f>
        <v>937</v>
      </c>
    </row>
    <row r="11" spans="2:17" s="86" customFormat="1" ht="13.5" hidden="1" customHeight="1" x14ac:dyDescent="0.3">
      <c r="B11" s="87"/>
      <c r="C11" s="88">
        <f>C7-C9-C10</f>
        <v>0</v>
      </c>
      <c r="D11" s="88">
        <f t="shared" ref="D11:N11" si="1">D7-D9-D10</f>
        <v>0</v>
      </c>
      <c r="E11" s="88">
        <f t="shared" si="1"/>
        <v>0</v>
      </c>
      <c r="F11" s="88">
        <f t="shared" si="1"/>
        <v>0</v>
      </c>
      <c r="G11" s="88">
        <f t="shared" si="1"/>
        <v>0</v>
      </c>
      <c r="H11" s="88">
        <f t="shared" si="1"/>
        <v>0</v>
      </c>
      <c r="I11" s="88">
        <f t="shared" si="1"/>
        <v>0</v>
      </c>
      <c r="J11" s="88">
        <f t="shared" si="1"/>
        <v>0</v>
      </c>
      <c r="K11" s="88">
        <f t="shared" si="1"/>
        <v>0</v>
      </c>
      <c r="L11" s="88">
        <f t="shared" si="1"/>
        <v>0</v>
      </c>
      <c r="M11" s="88">
        <f t="shared" si="1"/>
        <v>0</v>
      </c>
      <c r="N11" s="88">
        <f t="shared" si="1"/>
        <v>0</v>
      </c>
      <c r="O11" s="91"/>
      <c r="Q11" s="161"/>
    </row>
    <row r="12" spans="2:17" ht="36" customHeight="1" x14ac:dyDescent="0.45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92"/>
    </row>
    <row r="13" spans="2:17" ht="25.2" x14ac:dyDescent="0.6">
      <c r="B13" s="202" t="s">
        <v>140</v>
      </c>
      <c r="C13" s="199" t="s">
        <v>41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O13" s="195" t="s">
        <v>143</v>
      </c>
    </row>
    <row r="14" spans="2:17" ht="21" x14ac:dyDescent="0.5">
      <c r="B14" s="203"/>
      <c r="C14" s="39" t="s">
        <v>0</v>
      </c>
      <c r="D14" s="39" t="s">
        <v>1</v>
      </c>
      <c r="E14" s="39" t="s">
        <v>2</v>
      </c>
      <c r="F14" s="39" t="s">
        <v>3</v>
      </c>
      <c r="G14" s="39" t="s">
        <v>4</v>
      </c>
      <c r="H14" s="39" t="s">
        <v>5</v>
      </c>
      <c r="I14" s="39" t="s">
        <v>6</v>
      </c>
      <c r="J14" s="39" t="s">
        <v>7</v>
      </c>
      <c r="K14" s="39" t="s">
        <v>8</v>
      </c>
      <c r="L14" s="39" t="s">
        <v>9</v>
      </c>
      <c r="M14" s="39" t="s">
        <v>10</v>
      </c>
      <c r="N14" s="39" t="s">
        <v>11</v>
      </c>
      <c r="O14" s="196"/>
    </row>
    <row r="15" spans="2:17" ht="20.25" customHeight="1" x14ac:dyDescent="0.3">
      <c r="B15" s="28"/>
      <c r="C15" s="204" t="s">
        <v>17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6"/>
      <c r="O15" s="93"/>
    </row>
    <row r="16" spans="2:17" ht="21" x14ac:dyDescent="0.5">
      <c r="B16" s="29" t="s">
        <v>13</v>
      </c>
      <c r="C16" s="29">
        <v>504</v>
      </c>
      <c r="D16" s="29">
        <v>638</v>
      </c>
      <c r="E16" s="29">
        <v>762</v>
      </c>
      <c r="F16" s="29">
        <v>931</v>
      </c>
      <c r="G16" s="29">
        <v>831</v>
      </c>
      <c r="H16" s="29">
        <v>956</v>
      </c>
      <c r="I16" s="29">
        <v>791</v>
      </c>
      <c r="J16" s="29">
        <v>864</v>
      </c>
      <c r="K16" s="29">
        <v>673</v>
      </c>
      <c r="L16" s="29">
        <v>684</v>
      </c>
      <c r="M16" s="29">
        <v>628</v>
      </c>
      <c r="N16" s="29">
        <v>591</v>
      </c>
      <c r="O16" s="29">
        <f>SUM(C16:N16)</f>
        <v>8853</v>
      </c>
    </row>
    <row r="17" spans="2:17" ht="21" hidden="1" x14ac:dyDescent="0.5">
      <c r="B17" s="94"/>
      <c r="C17" s="95">
        <f>C16-C19-C34-C36-C38-C39-C41-C42-C43-C44-C45-C46-C47-C48-C49-C50</f>
        <v>0</v>
      </c>
      <c r="D17" s="95">
        <f t="shared" ref="D17:N17" si="2">D16-D19-D34-D36-D38-D39-D41-D42-D43-D44-D45-D46-D47-D48-D49-D50</f>
        <v>0</v>
      </c>
      <c r="E17" s="95">
        <f t="shared" si="2"/>
        <v>0</v>
      </c>
      <c r="F17" s="95">
        <f t="shared" si="2"/>
        <v>0</v>
      </c>
      <c r="G17" s="95">
        <f t="shared" si="2"/>
        <v>0</v>
      </c>
      <c r="H17" s="95">
        <f t="shared" si="2"/>
        <v>0</v>
      </c>
      <c r="I17" s="95">
        <f t="shared" si="2"/>
        <v>0</v>
      </c>
      <c r="J17" s="95">
        <f t="shared" si="2"/>
        <v>0</v>
      </c>
      <c r="K17" s="95">
        <f t="shared" si="2"/>
        <v>0</v>
      </c>
      <c r="L17" s="95">
        <f t="shared" si="2"/>
        <v>0</v>
      </c>
      <c r="M17" s="95">
        <f t="shared" si="2"/>
        <v>0</v>
      </c>
      <c r="N17" s="95">
        <f t="shared" si="2"/>
        <v>0</v>
      </c>
      <c r="O17" s="89"/>
    </row>
    <row r="18" spans="2:17" ht="18.600000000000001" x14ac:dyDescent="0.45">
      <c r="B18" s="197" t="s">
        <v>44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90"/>
      <c r="P18" s="126" t="s">
        <v>197</v>
      </c>
      <c r="Q18" s="169" t="s">
        <v>11</v>
      </c>
    </row>
    <row r="19" spans="2:17" ht="20.25" customHeight="1" x14ac:dyDescent="0.3">
      <c r="B19" s="96" t="s">
        <v>18</v>
      </c>
      <c r="C19" s="97">
        <v>268</v>
      </c>
      <c r="D19" s="97">
        <v>330</v>
      </c>
      <c r="E19" s="97">
        <v>409</v>
      </c>
      <c r="F19" s="97">
        <v>488</v>
      </c>
      <c r="G19" s="97">
        <v>396</v>
      </c>
      <c r="H19" s="97">
        <v>353</v>
      </c>
      <c r="I19" s="97">
        <v>274</v>
      </c>
      <c r="J19" s="97">
        <v>298</v>
      </c>
      <c r="K19" s="97">
        <v>350</v>
      </c>
      <c r="L19" s="97">
        <v>347</v>
      </c>
      <c r="M19" s="97">
        <v>339</v>
      </c>
      <c r="N19" s="97">
        <v>350</v>
      </c>
      <c r="O19" s="30">
        <f>SUM(C19:N19)</f>
        <v>4202</v>
      </c>
      <c r="P19" s="149">
        <f>O19/O16</f>
        <v>0.47464136450920591</v>
      </c>
      <c r="Q19" s="162">
        <f>N19/591*100</f>
        <v>59.221658206429787</v>
      </c>
    </row>
    <row r="20" spans="2:17" ht="20.25" customHeight="1" x14ac:dyDescent="0.3">
      <c r="B20" s="98" t="s">
        <v>34</v>
      </c>
      <c r="C20" s="99">
        <v>252</v>
      </c>
      <c r="D20" s="99">
        <v>327</v>
      </c>
      <c r="E20" s="99">
        <v>386</v>
      </c>
      <c r="F20" s="99">
        <v>343</v>
      </c>
      <c r="G20" s="99">
        <v>318</v>
      </c>
      <c r="H20" s="99">
        <v>277</v>
      </c>
      <c r="I20" s="99">
        <v>215</v>
      </c>
      <c r="J20" s="99">
        <v>236</v>
      </c>
      <c r="K20" s="99">
        <v>289</v>
      </c>
      <c r="L20" s="99">
        <v>283</v>
      </c>
      <c r="M20" s="99">
        <v>289</v>
      </c>
      <c r="N20" s="99">
        <v>248</v>
      </c>
      <c r="O20" s="31">
        <f>SUM(C20:N20)</f>
        <v>3463</v>
      </c>
      <c r="P20" s="149">
        <f>O20/O16</f>
        <v>0.39116683610075681</v>
      </c>
      <c r="Q20" s="162">
        <f t="shared" ref="Q20:Q50" si="3">N20/591*100</f>
        <v>41.962774957698819</v>
      </c>
    </row>
    <row r="21" spans="2:17" ht="20.25" customHeight="1" x14ac:dyDescent="0.3">
      <c r="B21" s="33" t="s">
        <v>35</v>
      </c>
      <c r="C21" s="32">
        <v>16</v>
      </c>
      <c r="D21" s="32">
        <v>3</v>
      </c>
      <c r="E21" s="32">
        <v>23</v>
      </c>
      <c r="F21" s="32">
        <v>145</v>
      </c>
      <c r="G21" s="32">
        <v>78</v>
      </c>
      <c r="H21" s="32">
        <v>76</v>
      </c>
      <c r="I21" s="32">
        <v>59</v>
      </c>
      <c r="J21" s="32">
        <v>62</v>
      </c>
      <c r="K21" s="32">
        <v>61</v>
      </c>
      <c r="L21" s="32">
        <v>64</v>
      </c>
      <c r="M21" s="32">
        <v>50</v>
      </c>
      <c r="N21" s="32">
        <v>102</v>
      </c>
      <c r="O21" s="32">
        <f>SUM(C21:N21)</f>
        <v>739</v>
      </c>
      <c r="P21" s="149">
        <f>O21/O16</f>
        <v>8.3474528408449114E-2</v>
      </c>
      <c r="Q21" s="162">
        <f t="shared" si="3"/>
        <v>17.258883248730964</v>
      </c>
    </row>
    <row r="22" spans="2:17" ht="20.25" customHeight="1" x14ac:dyDescent="0.3">
      <c r="B22" s="47" t="s">
        <v>62</v>
      </c>
      <c r="C22" s="48">
        <v>1</v>
      </c>
      <c r="D22" s="48">
        <v>1</v>
      </c>
      <c r="E22" s="48">
        <v>15</v>
      </c>
      <c r="F22" s="48">
        <v>38</v>
      </c>
      <c r="G22" s="48">
        <v>16</v>
      </c>
      <c r="H22" s="2">
        <v>19</v>
      </c>
      <c r="I22" s="2">
        <v>8</v>
      </c>
      <c r="J22" s="2">
        <v>10</v>
      </c>
      <c r="K22" s="2">
        <v>13</v>
      </c>
      <c r="L22" s="2">
        <v>7</v>
      </c>
      <c r="M22" s="2">
        <v>13</v>
      </c>
      <c r="N22" s="2">
        <v>16</v>
      </c>
      <c r="O22" s="48">
        <f>SUM(C22:N22)</f>
        <v>157</v>
      </c>
      <c r="P22" s="149">
        <f>O22/O16</f>
        <v>1.7734101434541964E-2</v>
      </c>
      <c r="Q22" s="162">
        <f t="shared" si="3"/>
        <v>2.7072758037225042</v>
      </c>
    </row>
    <row r="23" spans="2:17" ht="20.25" customHeight="1" x14ac:dyDescent="0.3">
      <c r="B23" s="47" t="s">
        <v>63</v>
      </c>
      <c r="C23" s="48">
        <v>0</v>
      </c>
      <c r="D23" s="48">
        <v>0</v>
      </c>
      <c r="E23" s="48">
        <v>7</v>
      </c>
      <c r="F23" s="48">
        <v>73</v>
      </c>
      <c r="G23" s="48">
        <v>1</v>
      </c>
      <c r="H23" s="2">
        <v>4</v>
      </c>
      <c r="I23" s="2">
        <v>6</v>
      </c>
      <c r="J23" s="2">
        <v>0</v>
      </c>
      <c r="K23" s="2">
        <v>7</v>
      </c>
      <c r="L23" s="2">
        <v>0</v>
      </c>
      <c r="M23" s="2">
        <v>0</v>
      </c>
      <c r="N23" s="2">
        <v>0</v>
      </c>
      <c r="O23" s="48">
        <f t="shared" ref="O23:O33" si="4">SUM(C23:N23)</f>
        <v>98</v>
      </c>
      <c r="P23" s="149">
        <f>O23/O16</f>
        <v>1.1069693889077149E-2</v>
      </c>
      <c r="Q23" s="162">
        <f t="shared" si="3"/>
        <v>0</v>
      </c>
    </row>
    <row r="24" spans="2:17" ht="24" x14ac:dyDescent="0.3">
      <c r="B24" s="47" t="s">
        <v>77</v>
      </c>
      <c r="C24" s="48">
        <v>15</v>
      </c>
      <c r="D24" s="48">
        <v>0</v>
      </c>
      <c r="E24" s="48">
        <v>0</v>
      </c>
      <c r="F24" s="48">
        <v>0</v>
      </c>
      <c r="G24" s="48">
        <v>32</v>
      </c>
      <c r="H24" s="2">
        <v>33</v>
      </c>
      <c r="I24" s="2">
        <v>13</v>
      </c>
      <c r="J24" s="2">
        <v>20</v>
      </c>
      <c r="K24" s="2">
        <v>18</v>
      </c>
      <c r="L24" s="2">
        <v>12</v>
      </c>
      <c r="M24" s="2">
        <v>12</v>
      </c>
      <c r="N24" s="2">
        <v>54</v>
      </c>
      <c r="O24" s="48">
        <f t="shared" si="4"/>
        <v>209</v>
      </c>
      <c r="P24" s="149">
        <f>O24/O16</f>
        <v>2.3607816559358411E-2</v>
      </c>
      <c r="Q24" s="162">
        <f t="shared" si="3"/>
        <v>9.1370558375634516</v>
      </c>
    </row>
    <row r="25" spans="2:17" ht="24" x14ac:dyDescent="0.3">
      <c r="B25" s="49" t="s">
        <v>64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48">
        <f t="shared" si="4"/>
        <v>0</v>
      </c>
      <c r="P25" s="149">
        <f>O25/O16</f>
        <v>0</v>
      </c>
      <c r="Q25" s="162">
        <f t="shared" si="3"/>
        <v>0</v>
      </c>
    </row>
    <row r="26" spans="2:17" ht="36" x14ac:dyDescent="0.3">
      <c r="B26" s="47" t="s">
        <v>65</v>
      </c>
      <c r="C26" s="48">
        <v>0</v>
      </c>
      <c r="D26" s="48">
        <v>2</v>
      </c>
      <c r="E26" s="48">
        <v>1</v>
      </c>
      <c r="F26" s="48">
        <v>0</v>
      </c>
      <c r="G26" s="48">
        <v>0</v>
      </c>
      <c r="H26" s="2">
        <v>1</v>
      </c>
      <c r="I26" s="2">
        <v>3</v>
      </c>
      <c r="J26" s="2">
        <v>7</v>
      </c>
      <c r="K26" s="2">
        <v>4</v>
      </c>
      <c r="L26" s="2">
        <v>11</v>
      </c>
      <c r="M26" s="2">
        <v>4</v>
      </c>
      <c r="N26" s="2">
        <v>13</v>
      </c>
      <c r="O26" s="48">
        <f t="shared" si="4"/>
        <v>46</v>
      </c>
      <c r="P26" s="149">
        <f>O26/O16</f>
        <v>5.1959787642607029E-3</v>
      </c>
      <c r="Q26" s="162">
        <f t="shared" si="3"/>
        <v>2.1996615905245349</v>
      </c>
    </row>
    <row r="27" spans="2:17" ht="36" x14ac:dyDescent="0.3">
      <c r="B27" s="47" t="s">
        <v>66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2</v>
      </c>
      <c r="N27" s="2">
        <v>4</v>
      </c>
      <c r="O27" s="48">
        <f t="shared" si="4"/>
        <v>6</v>
      </c>
      <c r="P27" s="149">
        <f>O27/O16</f>
        <v>6.7773636055574386E-4</v>
      </c>
      <c r="Q27" s="162">
        <f t="shared" si="3"/>
        <v>0.67681895093062605</v>
      </c>
    </row>
    <row r="28" spans="2:17" ht="24" x14ac:dyDescent="0.3">
      <c r="B28" s="50" t="s">
        <v>75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2">
        <v>0</v>
      </c>
      <c r="I28" s="2">
        <v>0</v>
      </c>
      <c r="J28" s="2">
        <v>0</v>
      </c>
      <c r="K28" s="2">
        <v>0</v>
      </c>
      <c r="L28" s="2">
        <v>3</v>
      </c>
      <c r="M28" s="2">
        <v>0</v>
      </c>
      <c r="N28" s="2">
        <v>0</v>
      </c>
      <c r="O28" s="48">
        <f t="shared" si="4"/>
        <v>3</v>
      </c>
      <c r="P28" s="149">
        <f>O28/O16</f>
        <v>3.3886818027787193E-4</v>
      </c>
      <c r="Q28" s="162">
        <f t="shared" si="3"/>
        <v>0</v>
      </c>
    </row>
    <row r="29" spans="2:17" ht="25.5" customHeight="1" x14ac:dyDescent="0.3">
      <c r="B29" s="47" t="s">
        <v>67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48">
        <f t="shared" si="4"/>
        <v>0</v>
      </c>
      <c r="P29" s="149">
        <f>O29/O16</f>
        <v>0</v>
      </c>
      <c r="Q29" s="162">
        <f t="shared" si="3"/>
        <v>0</v>
      </c>
    </row>
    <row r="30" spans="2:17" ht="24" x14ac:dyDescent="0.3">
      <c r="B30" s="47" t="s">
        <v>68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48">
        <f t="shared" si="4"/>
        <v>0</v>
      </c>
      <c r="P30" s="149">
        <f>O30/O16</f>
        <v>0</v>
      </c>
      <c r="Q30" s="162">
        <f t="shared" si="3"/>
        <v>0</v>
      </c>
    </row>
    <row r="31" spans="2:17" ht="39.75" customHeight="1" x14ac:dyDescent="0.3">
      <c r="B31" s="47" t="s">
        <v>69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48">
        <f t="shared" si="4"/>
        <v>0</v>
      </c>
      <c r="P31" s="149">
        <f>O31/O16</f>
        <v>0</v>
      </c>
      <c r="Q31" s="162">
        <f t="shared" si="3"/>
        <v>0</v>
      </c>
    </row>
    <row r="32" spans="2:17" ht="60" x14ac:dyDescent="0.3">
      <c r="B32" s="50" t="s">
        <v>76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48">
        <f t="shared" si="4"/>
        <v>0</v>
      </c>
      <c r="P32" s="149">
        <f>O32/O16</f>
        <v>0</v>
      </c>
      <c r="Q32" s="162">
        <f t="shared" si="3"/>
        <v>0</v>
      </c>
    </row>
    <row r="33" spans="2:17" ht="20.25" customHeight="1" x14ac:dyDescent="0.3">
      <c r="B33" s="47" t="s">
        <v>70</v>
      </c>
      <c r="C33" s="48">
        <v>0</v>
      </c>
      <c r="D33" s="48">
        <v>0</v>
      </c>
      <c r="E33" s="48">
        <v>0</v>
      </c>
      <c r="F33" s="48">
        <v>34</v>
      </c>
      <c r="G33" s="48">
        <v>29</v>
      </c>
      <c r="H33" s="2">
        <v>19</v>
      </c>
      <c r="I33" s="2">
        <v>29</v>
      </c>
      <c r="J33" s="2">
        <v>25</v>
      </c>
      <c r="K33" s="2">
        <v>19</v>
      </c>
      <c r="L33" s="2">
        <v>31</v>
      </c>
      <c r="M33" s="2">
        <v>19</v>
      </c>
      <c r="N33" s="2">
        <v>15</v>
      </c>
      <c r="O33" s="48">
        <f t="shared" si="4"/>
        <v>220</v>
      </c>
      <c r="P33" s="149">
        <f>O33/O16</f>
        <v>2.4850333220377274E-2</v>
      </c>
      <c r="Q33" s="162">
        <f t="shared" si="3"/>
        <v>2.5380710659898478</v>
      </c>
    </row>
    <row r="34" spans="2:17" ht="20.25" customHeight="1" x14ac:dyDescent="0.3">
      <c r="B34" s="153" t="s">
        <v>19</v>
      </c>
      <c r="C34" s="154">
        <v>5</v>
      </c>
      <c r="D34" s="154">
        <v>0</v>
      </c>
      <c r="E34" s="154">
        <v>21</v>
      </c>
      <c r="F34" s="154">
        <v>9</v>
      </c>
      <c r="G34" s="154">
        <v>3</v>
      </c>
      <c r="H34" s="154">
        <v>1</v>
      </c>
      <c r="I34" s="154">
        <v>1</v>
      </c>
      <c r="J34" s="154">
        <v>2</v>
      </c>
      <c r="K34" s="154">
        <v>0</v>
      </c>
      <c r="L34" s="154">
        <v>8</v>
      </c>
      <c r="M34" s="154">
        <v>0</v>
      </c>
      <c r="N34" s="154">
        <v>0</v>
      </c>
      <c r="O34" s="30">
        <f t="shared" ref="O34:O42" si="5">SUM(C34:N34)</f>
        <v>50</v>
      </c>
      <c r="P34" s="149">
        <f>O34/O16</f>
        <v>5.6478030046311981E-3</v>
      </c>
      <c r="Q34" s="162">
        <f t="shared" si="3"/>
        <v>0</v>
      </c>
    </row>
    <row r="35" spans="2:17" ht="18.75" customHeight="1" x14ac:dyDescent="0.3">
      <c r="B35" s="34" t="s">
        <v>145</v>
      </c>
      <c r="C35" s="37">
        <v>0</v>
      </c>
      <c r="D35" s="37">
        <v>0</v>
      </c>
      <c r="E35" s="37">
        <v>0</v>
      </c>
      <c r="F35" s="37">
        <v>1</v>
      </c>
      <c r="G35" s="37">
        <v>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f t="shared" si="5"/>
        <v>2</v>
      </c>
      <c r="P35" s="149">
        <f>O35/O16</f>
        <v>2.2591212018524794E-4</v>
      </c>
      <c r="Q35" s="162">
        <f t="shared" si="3"/>
        <v>0</v>
      </c>
    </row>
    <row r="36" spans="2:17" ht="20.25" customHeight="1" x14ac:dyDescent="0.3">
      <c r="B36" s="153" t="s">
        <v>20</v>
      </c>
      <c r="C36" s="154">
        <v>1</v>
      </c>
      <c r="D36" s="154">
        <v>1</v>
      </c>
      <c r="E36" s="154">
        <v>7</v>
      </c>
      <c r="F36" s="154">
        <v>79</v>
      </c>
      <c r="G36" s="154">
        <v>48</v>
      </c>
      <c r="H36" s="154">
        <v>84</v>
      </c>
      <c r="I36" s="154">
        <v>11</v>
      </c>
      <c r="J36" s="154">
        <v>32</v>
      </c>
      <c r="K36" s="154">
        <v>33</v>
      </c>
      <c r="L36" s="154">
        <v>3</v>
      </c>
      <c r="M36" s="154">
        <v>49</v>
      </c>
      <c r="N36" s="154">
        <v>28</v>
      </c>
      <c r="O36" s="30">
        <f t="shared" si="5"/>
        <v>376</v>
      </c>
      <c r="P36" s="149">
        <f>O36/O16</f>
        <v>4.2471478594826612E-2</v>
      </c>
      <c r="Q36" s="162">
        <f t="shared" si="3"/>
        <v>4.7377326565143827</v>
      </c>
    </row>
    <row r="37" spans="2:17" ht="18.75" customHeight="1" x14ac:dyDescent="0.3">
      <c r="B37" s="35" t="s">
        <v>144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14</v>
      </c>
      <c r="N37" s="36">
        <v>0</v>
      </c>
      <c r="O37" s="37">
        <f t="shared" si="5"/>
        <v>14</v>
      </c>
      <c r="P37" s="149">
        <f>O37/O16</f>
        <v>1.5813848412967355E-3</v>
      </c>
      <c r="Q37" s="162">
        <f t="shared" si="3"/>
        <v>0</v>
      </c>
    </row>
    <row r="38" spans="2:17" ht="34.799999999999997" x14ac:dyDescent="0.3">
      <c r="B38" s="153" t="s">
        <v>21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54">
        <v>0</v>
      </c>
      <c r="O38" s="30">
        <f t="shared" si="5"/>
        <v>0</v>
      </c>
      <c r="P38" s="149">
        <f>O38/O16</f>
        <v>0</v>
      </c>
      <c r="Q38" s="162">
        <f t="shared" si="3"/>
        <v>0</v>
      </c>
    </row>
    <row r="39" spans="2:17" ht="34.799999999999997" x14ac:dyDescent="0.3">
      <c r="B39" s="153" t="s">
        <v>22</v>
      </c>
      <c r="C39" s="154">
        <v>0</v>
      </c>
      <c r="D39" s="154">
        <v>0</v>
      </c>
      <c r="E39" s="154">
        <v>25</v>
      </c>
      <c r="F39" s="154">
        <v>22</v>
      </c>
      <c r="G39" s="154">
        <v>8</v>
      </c>
      <c r="H39" s="154">
        <v>3</v>
      </c>
      <c r="I39" s="154">
        <v>1</v>
      </c>
      <c r="J39" s="154">
        <v>0</v>
      </c>
      <c r="K39" s="154">
        <v>1</v>
      </c>
      <c r="L39" s="154">
        <v>0</v>
      </c>
      <c r="M39" s="154">
        <v>0</v>
      </c>
      <c r="N39" s="154">
        <v>0</v>
      </c>
      <c r="O39" s="30">
        <f t="shared" si="5"/>
        <v>60</v>
      </c>
      <c r="P39" s="149">
        <f>O39/O16</f>
        <v>6.7773636055574382E-3</v>
      </c>
      <c r="Q39" s="162">
        <f t="shared" si="3"/>
        <v>0</v>
      </c>
    </row>
    <row r="40" spans="2:17" ht="18.75" customHeight="1" x14ac:dyDescent="0.3">
      <c r="B40" s="35" t="s">
        <v>23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7">
        <f t="shared" si="5"/>
        <v>0</v>
      </c>
      <c r="P40" s="149">
        <f>O40/O16</f>
        <v>0</v>
      </c>
      <c r="Q40" s="162">
        <f t="shared" si="3"/>
        <v>0</v>
      </c>
    </row>
    <row r="41" spans="2:17" ht="69.599999999999994" x14ac:dyDescent="0.3">
      <c r="B41" s="153" t="s">
        <v>24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119</v>
      </c>
      <c r="I41" s="154">
        <v>99</v>
      </c>
      <c r="J41" s="154">
        <v>89</v>
      </c>
      <c r="K41" s="154">
        <v>17</v>
      </c>
      <c r="L41" s="154">
        <v>12</v>
      </c>
      <c r="M41" s="154">
        <v>7</v>
      </c>
      <c r="N41" s="154">
        <v>4</v>
      </c>
      <c r="O41" s="30">
        <f t="shared" si="5"/>
        <v>347</v>
      </c>
      <c r="P41" s="149">
        <f>O41/O16</f>
        <v>3.9195752852140518E-2</v>
      </c>
      <c r="Q41" s="162">
        <f t="shared" si="3"/>
        <v>0.67681895093062605</v>
      </c>
    </row>
    <row r="42" spans="2:17" ht="97.2" x14ac:dyDescent="0.3">
      <c r="B42" s="155" t="s">
        <v>25</v>
      </c>
      <c r="C42" s="154">
        <v>6</v>
      </c>
      <c r="D42" s="154">
        <v>4</v>
      </c>
      <c r="E42" s="154">
        <v>9</v>
      </c>
      <c r="F42" s="154">
        <v>15</v>
      </c>
      <c r="G42" s="154">
        <v>33</v>
      </c>
      <c r="H42" s="154">
        <v>65</v>
      </c>
      <c r="I42" s="154">
        <v>129</v>
      </c>
      <c r="J42" s="154">
        <v>161</v>
      </c>
      <c r="K42" s="154">
        <v>50</v>
      </c>
      <c r="L42" s="154">
        <v>42</v>
      </c>
      <c r="M42" s="154">
        <v>28</v>
      </c>
      <c r="N42" s="154">
        <v>27</v>
      </c>
      <c r="O42" s="30">
        <f t="shared" si="5"/>
        <v>569</v>
      </c>
      <c r="P42" s="149">
        <f>O42/O16</f>
        <v>6.4271998192703045E-2</v>
      </c>
      <c r="Q42" s="162">
        <f t="shared" si="3"/>
        <v>4.5685279187817258</v>
      </c>
    </row>
    <row r="43" spans="2:17" ht="34.799999999999997" x14ac:dyDescent="0.3">
      <c r="B43" s="153" t="s">
        <v>26</v>
      </c>
      <c r="C43" s="154">
        <v>0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30">
        <f t="shared" ref="O43:O50" si="6">SUM(C43:N43)</f>
        <v>0</v>
      </c>
      <c r="P43" s="149">
        <f>O43/O16</f>
        <v>0</v>
      </c>
      <c r="Q43" s="162">
        <f t="shared" si="3"/>
        <v>0</v>
      </c>
    </row>
    <row r="44" spans="2:17" ht="34.799999999999997" x14ac:dyDescent="0.3">
      <c r="B44" s="153" t="s">
        <v>27</v>
      </c>
      <c r="C44" s="154">
        <v>116</v>
      </c>
      <c r="D44" s="154">
        <v>151</v>
      </c>
      <c r="E44" s="154">
        <v>154</v>
      </c>
      <c r="F44" s="154">
        <v>171</v>
      </c>
      <c r="G44" s="154">
        <v>229</v>
      </c>
      <c r="H44" s="154">
        <v>180</v>
      </c>
      <c r="I44" s="154">
        <v>155</v>
      </c>
      <c r="J44" s="154">
        <v>154</v>
      </c>
      <c r="K44" s="154">
        <v>119</v>
      </c>
      <c r="L44" s="154">
        <v>143</v>
      </c>
      <c r="M44" s="154">
        <v>89</v>
      </c>
      <c r="N44" s="154">
        <v>88</v>
      </c>
      <c r="O44" s="30">
        <f t="shared" si="6"/>
        <v>1749</v>
      </c>
      <c r="P44" s="149">
        <f>O44/O16</f>
        <v>0.19756014910199932</v>
      </c>
      <c r="Q44" s="162">
        <f t="shared" si="3"/>
        <v>14.890016920473773</v>
      </c>
    </row>
    <row r="45" spans="2:17" ht="69.599999999999994" x14ac:dyDescent="0.3">
      <c r="B45" s="153" t="s">
        <v>28</v>
      </c>
      <c r="C45" s="154">
        <v>73</v>
      </c>
      <c r="D45" s="154">
        <v>87</v>
      </c>
      <c r="E45" s="154">
        <v>98</v>
      </c>
      <c r="F45" s="154">
        <v>110</v>
      </c>
      <c r="G45" s="154">
        <v>80</v>
      </c>
      <c r="H45" s="154">
        <v>97</v>
      </c>
      <c r="I45" s="154">
        <v>71</v>
      </c>
      <c r="J45" s="154">
        <v>77</v>
      </c>
      <c r="K45" s="154">
        <v>65</v>
      </c>
      <c r="L45" s="154">
        <v>55</v>
      </c>
      <c r="M45" s="154">
        <v>50</v>
      </c>
      <c r="N45" s="154">
        <v>42</v>
      </c>
      <c r="O45" s="30">
        <f t="shared" si="6"/>
        <v>905</v>
      </c>
      <c r="P45" s="149">
        <f>O45/O16</f>
        <v>0.10222523438382469</v>
      </c>
      <c r="Q45" s="162">
        <f t="shared" si="3"/>
        <v>7.1065989847715745</v>
      </c>
    </row>
    <row r="46" spans="2:17" ht="21" customHeight="1" x14ac:dyDescent="0.3">
      <c r="B46" s="153" t="s">
        <v>29</v>
      </c>
      <c r="C46" s="154">
        <v>0</v>
      </c>
      <c r="D46" s="154">
        <v>0</v>
      </c>
      <c r="E46" s="154">
        <v>1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4</v>
      </c>
      <c r="L46" s="154">
        <v>13</v>
      </c>
      <c r="M46" s="154">
        <v>1</v>
      </c>
      <c r="N46" s="154">
        <v>0</v>
      </c>
      <c r="O46" s="30">
        <f t="shared" si="6"/>
        <v>19</v>
      </c>
      <c r="P46" s="149">
        <f>O46/O16</f>
        <v>2.1461651417598554E-3</v>
      </c>
      <c r="Q46" s="162">
        <f t="shared" si="3"/>
        <v>0</v>
      </c>
    </row>
    <row r="47" spans="2:17" ht="34.799999999999997" x14ac:dyDescent="0.3">
      <c r="B47" s="153" t="s">
        <v>30</v>
      </c>
      <c r="C47" s="154">
        <v>1</v>
      </c>
      <c r="D47" s="154">
        <v>6</v>
      </c>
      <c r="E47" s="154">
        <v>8</v>
      </c>
      <c r="F47" s="154">
        <v>4</v>
      </c>
      <c r="G47" s="154">
        <v>0</v>
      </c>
      <c r="H47" s="154">
        <v>8</v>
      </c>
      <c r="I47" s="154">
        <v>4</v>
      </c>
      <c r="J47" s="154">
        <v>6</v>
      </c>
      <c r="K47" s="154">
        <v>0</v>
      </c>
      <c r="L47" s="154">
        <v>3</v>
      </c>
      <c r="M47" s="154">
        <v>5</v>
      </c>
      <c r="N47" s="154">
        <v>6</v>
      </c>
      <c r="O47" s="30">
        <f t="shared" si="6"/>
        <v>51</v>
      </c>
      <c r="P47" s="149">
        <f>O47/O16</f>
        <v>5.7607590647238225E-3</v>
      </c>
      <c r="Q47" s="162">
        <f t="shared" si="3"/>
        <v>1.015228426395939</v>
      </c>
    </row>
    <row r="48" spans="2:17" ht="52.2" x14ac:dyDescent="0.3">
      <c r="B48" s="153" t="s">
        <v>31</v>
      </c>
      <c r="C48" s="154">
        <v>1</v>
      </c>
      <c r="D48" s="154">
        <v>3</v>
      </c>
      <c r="E48" s="154">
        <v>2</v>
      </c>
      <c r="F48" s="154">
        <v>4</v>
      </c>
      <c r="G48" s="154">
        <v>3</v>
      </c>
      <c r="H48" s="154">
        <v>2</v>
      </c>
      <c r="I48" s="154">
        <v>4</v>
      </c>
      <c r="J48" s="154">
        <v>8</v>
      </c>
      <c r="K48" s="154">
        <v>3</v>
      </c>
      <c r="L48" s="154">
        <v>1</v>
      </c>
      <c r="M48" s="154">
        <v>12</v>
      </c>
      <c r="N48" s="154">
        <v>6</v>
      </c>
      <c r="O48" s="30">
        <f t="shared" si="6"/>
        <v>49</v>
      </c>
      <c r="P48" s="149">
        <f>O48/O16</f>
        <v>5.5348469445385745E-3</v>
      </c>
      <c r="Q48" s="162">
        <f t="shared" si="3"/>
        <v>1.015228426395939</v>
      </c>
    </row>
    <row r="49" spans="2:17" ht="52.2" x14ac:dyDescent="0.3">
      <c r="B49" s="153" t="s">
        <v>32</v>
      </c>
      <c r="C49" s="154">
        <v>10</v>
      </c>
      <c r="D49" s="154">
        <v>19</v>
      </c>
      <c r="E49" s="154">
        <v>15</v>
      </c>
      <c r="F49" s="154">
        <v>18</v>
      </c>
      <c r="G49" s="154">
        <v>12</v>
      </c>
      <c r="H49" s="154">
        <v>11</v>
      </c>
      <c r="I49" s="154">
        <v>22</v>
      </c>
      <c r="J49" s="154">
        <v>18</v>
      </c>
      <c r="K49" s="154">
        <v>15</v>
      </c>
      <c r="L49" s="154">
        <v>29</v>
      </c>
      <c r="M49" s="154">
        <v>21</v>
      </c>
      <c r="N49" s="154">
        <v>16</v>
      </c>
      <c r="O49" s="30">
        <f t="shared" si="6"/>
        <v>206</v>
      </c>
      <c r="P49" s="149">
        <f>O49/O16</f>
        <v>2.3268948379080539E-2</v>
      </c>
      <c r="Q49" s="162">
        <f t="shared" si="3"/>
        <v>2.7072758037225042</v>
      </c>
    </row>
    <row r="50" spans="2:17" ht="21" customHeight="1" x14ac:dyDescent="0.3">
      <c r="B50" s="153" t="s">
        <v>33</v>
      </c>
      <c r="C50" s="154">
        <v>23</v>
      </c>
      <c r="D50" s="154">
        <v>37</v>
      </c>
      <c r="E50" s="154">
        <v>13</v>
      </c>
      <c r="F50" s="154">
        <v>11</v>
      </c>
      <c r="G50" s="154">
        <v>19</v>
      </c>
      <c r="H50" s="154">
        <v>33</v>
      </c>
      <c r="I50" s="154">
        <v>20</v>
      </c>
      <c r="J50" s="154">
        <v>19</v>
      </c>
      <c r="K50" s="154">
        <v>16</v>
      </c>
      <c r="L50" s="154">
        <v>28</v>
      </c>
      <c r="M50" s="154">
        <v>27</v>
      </c>
      <c r="N50" s="154">
        <v>24</v>
      </c>
      <c r="O50" s="30">
        <f t="shared" si="6"/>
        <v>270</v>
      </c>
      <c r="P50" s="149">
        <f>O50/O16</f>
        <v>3.0498136225008472E-2</v>
      </c>
      <c r="Q50" s="162">
        <f t="shared" si="3"/>
        <v>4.0609137055837561</v>
      </c>
    </row>
    <row r="52" spans="2:17" x14ac:dyDescent="0.3">
      <c r="C52">
        <f t="shared" ref="C52:F52" si="7">C19+C34+C36+C38+C39+C41+C42+C43+C44+C45+C46+C47+C48+C49+C50</f>
        <v>504</v>
      </c>
      <c r="D52">
        <f t="shared" si="7"/>
        <v>638</v>
      </c>
      <c r="E52">
        <f t="shared" si="7"/>
        <v>762</v>
      </c>
      <c r="F52">
        <f t="shared" si="7"/>
        <v>931</v>
      </c>
      <c r="G52">
        <f>G19+G34+G36+G38+G39+G41+G42+G43+G44+G45+G46+G47+G48+G49+G50</f>
        <v>831</v>
      </c>
      <c r="H52">
        <f t="shared" ref="H52:K52" si="8">H19+H34+H36+H38+H39+H41+H42+H43+H44+H45+H46+H47+H48+H49+H50</f>
        <v>956</v>
      </c>
      <c r="I52">
        <f t="shared" si="8"/>
        <v>791</v>
      </c>
      <c r="J52">
        <f t="shared" si="8"/>
        <v>864</v>
      </c>
      <c r="K52">
        <f t="shared" si="8"/>
        <v>673</v>
      </c>
      <c r="L52">
        <f t="shared" ref="L52:N52" si="9">L19+L34+L36+L38+L39+L41+L42+L43+L44+L45+L46+L47+L48+L49+L50</f>
        <v>684</v>
      </c>
      <c r="M52">
        <f t="shared" si="9"/>
        <v>628</v>
      </c>
      <c r="N52">
        <f t="shared" si="9"/>
        <v>591</v>
      </c>
    </row>
    <row r="53" spans="2:17" x14ac:dyDescent="0.3">
      <c r="C53">
        <f>C52-C16</f>
        <v>0</v>
      </c>
      <c r="D53">
        <f t="shared" ref="D53:G53" si="10">D52-D16</f>
        <v>0</v>
      </c>
      <c r="E53">
        <f t="shared" si="10"/>
        <v>0</v>
      </c>
      <c r="F53">
        <f t="shared" si="10"/>
        <v>0</v>
      </c>
      <c r="G53">
        <f t="shared" si="10"/>
        <v>0</v>
      </c>
      <c r="H53">
        <f t="shared" ref="H53:K53" si="11">H52-H16</f>
        <v>0</v>
      </c>
      <c r="I53">
        <f t="shared" si="11"/>
        <v>0</v>
      </c>
      <c r="J53">
        <f t="shared" si="11"/>
        <v>0</v>
      </c>
      <c r="K53">
        <f t="shared" si="11"/>
        <v>0</v>
      </c>
      <c r="L53">
        <f t="shared" ref="L53:N53" si="12">L52-L16</f>
        <v>0</v>
      </c>
      <c r="M53">
        <f t="shared" si="12"/>
        <v>0</v>
      </c>
      <c r="N53">
        <f t="shared" si="12"/>
        <v>0</v>
      </c>
    </row>
  </sheetData>
  <mergeCells count="11">
    <mergeCell ref="B2:N2"/>
    <mergeCell ref="B8:N8"/>
    <mergeCell ref="C4:N4"/>
    <mergeCell ref="B4:B5"/>
    <mergeCell ref="C6:N6"/>
    <mergeCell ref="O4:O5"/>
    <mergeCell ref="O13:O14"/>
    <mergeCell ref="B18:N18"/>
    <mergeCell ref="C13:N13"/>
    <mergeCell ref="B13:B14"/>
    <mergeCell ref="C15:N15"/>
  </mergeCells>
  <pageMargins left="0.25" right="0.25" top="0.75" bottom="0.75" header="0.3" footer="0.3"/>
  <pageSetup paperSize="9" scale="57" orientation="portrait" horizontalDpi="4294967294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showGridLines="0" view="pageBreakPreview" topLeftCell="A46" zoomScaleSheetLayoutView="100" workbookViewId="0">
      <selection activeCell="B27" sqref="B27:N27"/>
    </sheetView>
  </sheetViews>
  <sheetFormatPr defaultRowHeight="14.4" x14ac:dyDescent="0.3"/>
  <cols>
    <col min="1" max="1" width="4.33203125" customWidth="1"/>
    <col min="2" max="2" width="20.109375" bestFit="1" customWidth="1"/>
    <col min="3" max="3" width="10.109375" bestFit="1" customWidth="1"/>
    <col min="4" max="6" width="9.33203125" bestFit="1" customWidth="1"/>
    <col min="7" max="7" width="9.6640625" bestFit="1" customWidth="1"/>
    <col min="8" max="10" width="9.33203125" bestFit="1" customWidth="1"/>
    <col min="11" max="11" width="9.77734375" bestFit="1" customWidth="1"/>
    <col min="12" max="14" width="9.33203125" bestFit="1" customWidth="1"/>
    <col min="15" max="15" width="9.77734375" bestFit="1" customWidth="1"/>
  </cols>
  <sheetData>
    <row r="2" spans="2:15" ht="25.2" x14ac:dyDescent="0.6">
      <c r="B2" s="207" t="s">
        <v>141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5" ht="22.5" customHeight="1" x14ac:dyDescent="0.3"/>
    <row r="4" spans="2:15" ht="30.75" customHeight="1" x14ac:dyDescent="0.3">
      <c r="B4" s="204" t="s">
        <v>12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2:15" ht="21" x14ac:dyDescent="0.5">
      <c r="B5" s="38"/>
      <c r="C5" s="39" t="s">
        <v>0</v>
      </c>
      <c r="D5" s="39" t="s">
        <v>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6</v>
      </c>
      <c r="J5" s="39" t="s">
        <v>7</v>
      </c>
      <c r="K5" s="39" t="s">
        <v>8</v>
      </c>
      <c r="L5" s="39" t="s">
        <v>9</v>
      </c>
      <c r="M5" s="39" t="s">
        <v>10</v>
      </c>
      <c r="N5" s="39" t="s">
        <v>11</v>
      </c>
    </row>
    <row r="6" spans="2:15" ht="20.25" customHeight="1" x14ac:dyDescent="0.3">
      <c r="B6" s="42" t="s">
        <v>42</v>
      </c>
      <c r="C6" s="21">
        <v>873</v>
      </c>
      <c r="D6" s="21">
        <v>633</v>
      </c>
      <c r="E6" s="21">
        <v>654</v>
      </c>
      <c r="F6" s="21">
        <v>540</v>
      </c>
      <c r="G6" s="21">
        <v>482</v>
      </c>
      <c r="H6" s="21">
        <v>548</v>
      </c>
      <c r="I6" s="21">
        <v>600</v>
      </c>
      <c r="J6" s="21">
        <v>593</v>
      </c>
      <c r="K6" s="21">
        <v>732</v>
      </c>
      <c r="L6" s="21">
        <v>695</v>
      </c>
      <c r="M6" s="21">
        <v>749</v>
      </c>
      <c r="N6" s="21">
        <v>814</v>
      </c>
      <c r="O6">
        <f>SUM(C6:N6)</f>
        <v>7913</v>
      </c>
    </row>
    <row r="7" spans="2:15" ht="25.2" x14ac:dyDescent="0.3">
      <c r="B7" s="42" t="s">
        <v>41</v>
      </c>
      <c r="C7" s="21">
        <f>Napływ_odpływ!C7</f>
        <v>758</v>
      </c>
      <c r="D7" s="21">
        <f>Napływ_odpływ!D7</f>
        <v>673</v>
      </c>
      <c r="E7" s="21">
        <f>Napływ_odpływ!E7</f>
        <v>588</v>
      </c>
      <c r="F7" s="21">
        <f>Napływ_odpływ!F7</f>
        <v>572</v>
      </c>
      <c r="G7" s="21">
        <f>Napływ_odpływ!G7</f>
        <v>525</v>
      </c>
      <c r="H7" s="21">
        <f>Napływ_odpływ!H7</f>
        <v>477</v>
      </c>
      <c r="I7" s="21">
        <f>Napływ_odpływ!I7</f>
        <v>537</v>
      </c>
      <c r="J7" s="21">
        <f>Napływ_odpływ!J7</f>
        <v>562</v>
      </c>
      <c r="K7" s="21">
        <f>Napływ_odpływ!K7</f>
        <v>672</v>
      </c>
      <c r="L7" s="21">
        <f>Napływ_odpływ!L7</f>
        <v>589</v>
      </c>
      <c r="M7" s="21">
        <f>Napływ_odpływ!M7</f>
        <v>679</v>
      </c>
      <c r="N7" s="21">
        <f>Napływ_odpływ!N7</f>
        <v>663</v>
      </c>
      <c r="O7">
        <f>SUM(C7:N7)</f>
        <v>7295</v>
      </c>
    </row>
    <row r="8" spans="2:15" s="7" customFormat="1" ht="32.4" x14ac:dyDescent="0.3">
      <c r="B8" s="44" t="s">
        <v>71</v>
      </c>
      <c r="C8" s="40">
        <f>C7-C6</f>
        <v>-115</v>
      </c>
      <c r="D8" s="41">
        <f t="shared" ref="D8:G8" si="0">D7-D6</f>
        <v>40</v>
      </c>
      <c r="E8" s="40">
        <f t="shared" si="0"/>
        <v>-66</v>
      </c>
      <c r="F8" s="43">
        <f t="shared" si="0"/>
        <v>32</v>
      </c>
      <c r="G8" s="43">
        <f t="shared" si="0"/>
        <v>43</v>
      </c>
      <c r="H8" s="40">
        <f t="shared" ref="H8:N8" si="1">H7-H6</f>
        <v>-71</v>
      </c>
      <c r="I8" s="40">
        <f t="shared" si="1"/>
        <v>-63</v>
      </c>
      <c r="J8" s="40">
        <f t="shared" si="1"/>
        <v>-31</v>
      </c>
      <c r="K8" s="40">
        <f t="shared" si="1"/>
        <v>-60</v>
      </c>
      <c r="L8" s="40">
        <f t="shared" si="1"/>
        <v>-106</v>
      </c>
      <c r="M8" s="40">
        <f t="shared" si="1"/>
        <v>-70</v>
      </c>
      <c r="N8" s="40">
        <f t="shared" si="1"/>
        <v>-151</v>
      </c>
      <c r="O8" s="170">
        <f>O7-O6</f>
        <v>-618</v>
      </c>
    </row>
    <row r="9" spans="2:15" ht="20.25" customHeight="1" x14ac:dyDescent="0.3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20.25" customHeight="1" x14ac:dyDescent="0.3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20.25" customHeight="1" x14ac:dyDescent="0.3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20.25" customHeight="1" x14ac:dyDescent="0.3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20.25" customHeight="1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20.25" customHeight="1" x14ac:dyDescent="0.3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20.25" customHeight="1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5" ht="20.25" customHeight="1" x14ac:dyDescent="0.3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20.25" customHeight="1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20.25" customHeight="1" x14ac:dyDescent="0.3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20.25" customHeight="1" x14ac:dyDescent="0.3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5" ht="20.25" customHeight="1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20.25" customHeight="1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5" ht="15.6" x14ac:dyDescent="0.3">
      <c r="B22" s="6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</row>
    <row r="23" spans="2:15" ht="15.6" x14ac:dyDescent="0.3">
      <c r="B23" s="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5" x14ac:dyDescent="0.3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5" ht="29.25" customHeight="1" x14ac:dyDescent="0.3">
      <c r="B25" s="204" t="s">
        <v>17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6"/>
    </row>
    <row r="26" spans="2:15" ht="29.25" customHeight="1" x14ac:dyDescent="0.3">
      <c r="B26" s="45"/>
      <c r="C26" s="13" t="s">
        <v>0</v>
      </c>
      <c r="D26" s="13" t="s">
        <v>1</v>
      </c>
      <c r="E26" s="13" t="s">
        <v>2</v>
      </c>
      <c r="F26" s="13" t="s">
        <v>3</v>
      </c>
      <c r="G26" s="13" t="s">
        <v>4</v>
      </c>
      <c r="H26" s="13" t="s">
        <v>5</v>
      </c>
      <c r="I26" s="13" t="s">
        <v>6</v>
      </c>
      <c r="J26" s="13" t="s">
        <v>7</v>
      </c>
      <c r="K26" s="13" t="s">
        <v>8</v>
      </c>
      <c r="L26" s="13" t="s">
        <v>9</v>
      </c>
      <c r="M26" s="13" t="s">
        <v>10</v>
      </c>
      <c r="N26" s="13" t="s">
        <v>11</v>
      </c>
    </row>
    <row r="27" spans="2:15" ht="20.25" customHeight="1" x14ac:dyDescent="0.3">
      <c r="B27" s="42" t="s">
        <v>42</v>
      </c>
      <c r="C27" s="21">
        <v>526</v>
      </c>
      <c r="D27" s="21">
        <v>602</v>
      </c>
      <c r="E27" s="21">
        <v>779</v>
      </c>
      <c r="F27" s="21">
        <v>895</v>
      </c>
      <c r="G27" s="21">
        <v>943</v>
      </c>
      <c r="H27" s="21">
        <v>924</v>
      </c>
      <c r="I27" s="21">
        <v>782</v>
      </c>
      <c r="J27" s="21">
        <v>732</v>
      </c>
      <c r="K27" s="21">
        <v>815</v>
      </c>
      <c r="L27" s="21">
        <v>808</v>
      </c>
      <c r="M27" s="21">
        <v>679</v>
      </c>
      <c r="N27" s="21">
        <v>755</v>
      </c>
      <c r="O27">
        <f>SUM(C27:N27)</f>
        <v>9240</v>
      </c>
    </row>
    <row r="28" spans="2:15" ht="25.2" x14ac:dyDescent="0.3">
      <c r="B28" s="42" t="s">
        <v>41</v>
      </c>
      <c r="C28" s="21">
        <f>Napływ_odpływ!C16</f>
        <v>504</v>
      </c>
      <c r="D28" s="21">
        <f>Napływ_odpływ!D16</f>
        <v>638</v>
      </c>
      <c r="E28" s="21">
        <f>Napływ_odpływ!E16</f>
        <v>762</v>
      </c>
      <c r="F28" s="21">
        <f>Napływ_odpływ!F16</f>
        <v>931</v>
      </c>
      <c r="G28" s="21">
        <f>Napływ_odpływ!G16</f>
        <v>831</v>
      </c>
      <c r="H28" s="21">
        <f>Napływ_odpływ!H16</f>
        <v>956</v>
      </c>
      <c r="I28" s="21">
        <f>Napływ_odpływ!I16</f>
        <v>791</v>
      </c>
      <c r="J28" s="21">
        <f>Napływ_odpływ!J16</f>
        <v>864</v>
      </c>
      <c r="K28" s="21">
        <f>Napływ_odpływ!K16</f>
        <v>673</v>
      </c>
      <c r="L28" s="21">
        <f>Napływ_odpływ!L16</f>
        <v>684</v>
      </c>
      <c r="M28" s="21">
        <f>Napływ_odpływ!M16</f>
        <v>628</v>
      </c>
      <c r="N28" s="21">
        <v>591</v>
      </c>
      <c r="O28">
        <f>SUM(C28:N28)</f>
        <v>8853</v>
      </c>
    </row>
    <row r="29" spans="2:15" ht="32.4" x14ac:dyDescent="0.3">
      <c r="B29" s="44" t="s">
        <v>71</v>
      </c>
      <c r="C29" s="40">
        <f t="shared" ref="C29:N29" si="2">C28-C27</f>
        <v>-22</v>
      </c>
      <c r="D29" s="43">
        <f t="shared" si="2"/>
        <v>36</v>
      </c>
      <c r="E29" s="40">
        <f t="shared" si="2"/>
        <v>-17</v>
      </c>
      <c r="F29" s="43">
        <f t="shared" si="2"/>
        <v>36</v>
      </c>
      <c r="G29" s="40">
        <f t="shared" si="2"/>
        <v>-112</v>
      </c>
      <c r="H29" s="43">
        <f t="shared" si="2"/>
        <v>32</v>
      </c>
      <c r="I29" s="43">
        <f t="shared" si="2"/>
        <v>9</v>
      </c>
      <c r="J29" s="43">
        <f t="shared" si="2"/>
        <v>132</v>
      </c>
      <c r="K29" s="40">
        <f t="shared" si="2"/>
        <v>-142</v>
      </c>
      <c r="L29" s="40">
        <f t="shared" si="2"/>
        <v>-124</v>
      </c>
      <c r="M29" s="40">
        <f t="shared" si="2"/>
        <v>-51</v>
      </c>
      <c r="N29" s="40">
        <f t="shared" si="2"/>
        <v>-164</v>
      </c>
      <c r="O29" s="171">
        <f>O28-O27</f>
        <v>-387</v>
      </c>
    </row>
  </sheetData>
  <mergeCells count="4">
    <mergeCell ref="C22:N22"/>
    <mergeCell ref="B4:N4"/>
    <mergeCell ref="B25:N25"/>
    <mergeCell ref="B2:N2"/>
  </mergeCells>
  <pageMargins left="0.7" right="0.7" top="0.75" bottom="0.75" header="0.3" footer="0.3"/>
  <pageSetup paperSize="9" scale="94" orientation="landscape" horizontalDpi="4294967294" r:id="rId1"/>
  <rowBreaks count="1" manualBreakCount="1">
    <brk id="2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showGridLines="0" view="pageBreakPreview" topLeftCell="A31" zoomScaleSheetLayoutView="100" workbookViewId="0">
      <selection activeCell="I41" sqref="I41"/>
    </sheetView>
  </sheetViews>
  <sheetFormatPr defaultRowHeight="14.4" x14ac:dyDescent="0.3"/>
  <cols>
    <col min="1" max="1" width="3.6640625" customWidth="1"/>
    <col min="2" max="2" width="25.88671875" customWidth="1"/>
    <col min="3" max="6" width="20.6640625" customWidth="1"/>
  </cols>
  <sheetData>
    <row r="2" spans="2:6" ht="27.6" x14ac:dyDescent="0.65">
      <c r="B2" s="216" t="s">
        <v>109</v>
      </c>
      <c r="C2" s="216"/>
      <c r="D2" s="216"/>
      <c r="E2" s="216"/>
      <c r="F2" s="216"/>
    </row>
    <row r="4" spans="2:6" ht="24.75" customHeight="1" x14ac:dyDescent="0.3">
      <c r="B4" s="211" t="s">
        <v>140</v>
      </c>
      <c r="C4" s="213" t="s">
        <v>88</v>
      </c>
      <c r="D4" s="214"/>
      <c r="E4" s="214"/>
      <c r="F4" s="215"/>
    </row>
    <row r="5" spans="2:6" ht="30" customHeight="1" x14ac:dyDescent="0.3">
      <c r="B5" s="212"/>
      <c r="C5" s="52" t="s">
        <v>84</v>
      </c>
      <c r="D5" s="52" t="s">
        <v>85</v>
      </c>
      <c r="E5" s="52" t="s">
        <v>86</v>
      </c>
      <c r="F5" s="52" t="s">
        <v>87</v>
      </c>
    </row>
    <row r="6" spans="2:6" ht="30" customHeight="1" x14ac:dyDescent="0.3">
      <c r="B6" s="51" t="s">
        <v>78</v>
      </c>
      <c r="C6" s="53">
        <v>878</v>
      </c>
      <c r="D6" s="53">
        <v>583</v>
      </c>
      <c r="E6" s="53">
        <v>591</v>
      </c>
      <c r="F6" s="53">
        <v>555</v>
      </c>
    </row>
    <row r="7" spans="2:6" ht="30" customHeight="1" x14ac:dyDescent="0.3">
      <c r="B7" s="51" t="s">
        <v>79</v>
      </c>
      <c r="C7" s="53">
        <v>1465</v>
      </c>
      <c r="D7" s="53">
        <v>1158</v>
      </c>
      <c r="E7" s="53">
        <v>986</v>
      </c>
      <c r="F7" s="53">
        <v>1009</v>
      </c>
    </row>
    <row r="8" spans="2:6" ht="30" customHeight="1" x14ac:dyDescent="0.3">
      <c r="B8" s="51" t="s">
        <v>80</v>
      </c>
      <c r="C8" s="53">
        <v>1029</v>
      </c>
      <c r="D8" s="53">
        <v>799</v>
      </c>
      <c r="E8" s="53">
        <v>707</v>
      </c>
      <c r="F8" s="53">
        <v>732</v>
      </c>
    </row>
    <row r="9" spans="2:6" ht="30" customHeight="1" x14ac:dyDescent="0.3">
      <c r="B9" s="51" t="s">
        <v>81</v>
      </c>
      <c r="C9" s="53">
        <v>948</v>
      </c>
      <c r="D9" s="53">
        <v>748</v>
      </c>
      <c r="E9" s="53">
        <v>594</v>
      </c>
      <c r="F9" s="53">
        <v>611</v>
      </c>
    </row>
    <row r="10" spans="2:6" ht="30" customHeight="1" x14ac:dyDescent="0.3">
      <c r="B10" s="51" t="s">
        <v>82</v>
      </c>
      <c r="C10" s="53">
        <v>579</v>
      </c>
      <c r="D10" s="53">
        <v>503</v>
      </c>
      <c r="E10" s="53">
        <v>405</v>
      </c>
      <c r="F10" s="53">
        <v>397</v>
      </c>
    </row>
    <row r="11" spans="2:6" ht="30" customHeight="1" x14ac:dyDescent="0.3">
      <c r="B11" s="51" t="s">
        <v>83</v>
      </c>
      <c r="C11" s="53">
        <v>318</v>
      </c>
      <c r="D11" s="53">
        <v>282</v>
      </c>
      <c r="E11" s="53">
        <v>233</v>
      </c>
      <c r="F11" s="53">
        <v>240</v>
      </c>
    </row>
    <row r="14" spans="2:6" ht="24.75" customHeight="1" x14ac:dyDescent="0.3">
      <c r="B14" s="211" t="s">
        <v>140</v>
      </c>
      <c r="C14" s="213" t="s">
        <v>89</v>
      </c>
      <c r="D14" s="214"/>
      <c r="E14" s="214"/>
      <c r="F14" s="215"/>
    </row>
    <row r="15" spans="2:6" ht="28.5" customHeight="1" x14ac:dyDescent="0.3">
      <c r="B15" s="212"/>
      <c r="C15" s="52" t="s">
        <v>84</v>
      </c>
      <c r="D15" s="52" t="s">
        <v>85</v>
      </c>
      <c r="E15" s="52" t="s">
        <v>86</v>
      </c>
      <c r="F15" s="52" t="s">
        <v>87</v>
      </c>
    </row>
    <row r="16" spans="2:6" ht="39" customHeight="1" x14ac:dyDescent="0.3">
      <c r="B16" s="51" t="s">
        <v>90</v>
      </c>
      <c r="C16" s="53">
        <v>530</v>
      </c>
      <c r="D16" s="53">
        <v>430</v>
      </c>
      <c r="E16" s="53">
        <v>401</v>
      </c>
      <c r="F16" s="53">
        <v>388</v>
      </c>
    </row>
    <row r="17" spans="2:6" ht="39" customHeight="1" x14ac:dyDescent="0.3">
      <c r="B17" s="51" t="s">
        <v>91</v>
      </c>
      <c r="C17" s="53">
        <v>1162</v>
      </c>
      <c r="D17" s="53">
        <v>933</v>
      </c>
      <c r="E17" s="53">
        <v>866</v>
      </c>
      <c r="F17" s="53">
        <v>831</v>
      </c>
    </row>
    <row r="18" spans="2:6" ht="39" customHeight="1" x14ac:dyDescent="0.3">
      <c r="B18" s="51" t="s">
        <v>92</v>
      </c>
      <c r="C18" s="53">
        <v>488</v>
      </c>
      <c r="D18" s="53">
        <v>392</v>
      </c>
      <c r="E18" s="53">
        <v>326</v>
      </c>
      <c r="F18" s="53">
        <v>317</v>
      </c>
    </row>
    <row r="19" spans="2:6" ht="39" customHeight="1" x14ac:dyDescent="0.3">
      <c r="B19" s="51" t="s">
        <v>93</v>
      </c>
      <c r="C19" s="53">
        <v>1811</v>
      </c>
      <c r="D19" s="53">
        <v>1347</v>
      </c>
      <c r="E19" s="53">
        <v>1120</v>
      </c>
      <c r="F19" s="53">
        <v>1198</v>
      </c>
    </row>
    <row r="20" spans="2:6" ht="39" customHeight="1" x14ac:dyDescent="0.3">
      <c r="B20" s="51" t="s">
        <v>110</v>
      </c>
      <c r="C20" s="53">
        <v>1226</v>
      </c>
      <c r="D20" s="53">
        <v>971</v>
      </c>
      <c r="E20" s="53">
        <v>803</v>
      </c>
      <c r="F20" s="53">
        <v>810</v>
      </c>
    </row>
    <row r="23" spans="2:6" ht="25.2" x14ac:dyDescent="0.3">
      <c r="B23" s="211" t="s">
        <v>140</v>
      </c>
      <c r="C23" s="213" t="s">
        <v>94</v>
      </c>
      <c r="D23" s="214"/>
      <c r="E23" s="214"/>
      <c r="F23" s="215"/>
    </row>
    <row r="24" spans="2:6" ht="28.5" customHeight="1" x14ac:dyDescent="0.3">
      <c r="B24" s="212"/>
      <c r="C24" s="52" t="s">
        <v>84</v>
      </c>
      <c r="D24" s="52" t="s">
        <v>85</v>
      </c>
      <c r="E24" s="52" t="s">
        <v>86</v>
      </c>
      <c r="F24" s="52" t="s">
        <v>87</v>
      </c>
    </row>
    <row r="25" spans="2:6" ht="30" customHeight="1" x14ac:dyDescent="0.3">
      <c r="B25" s="51" t="s">
        <v>95</v>
      </c>
      <c r="C25" s="53">
        <v>908</v>
      </c>
      <c r="D25" s="53">
        <v>672</v>
      </c>
      <c r="E25" s="53">
        <v>619</v>
      </c>
      <c r="F25" s="53">
        <v>595</v>
      </c>
    </row>
    <row r="26" spans="2:6" ht="30" customHeight="1" x14ac:dyDescent="0.3">
      <c r="B26" s="51" t="s">
        <v>96</v>
      </c>
      <c r="C26" s="53">
        <v>1193</v>
      </c>
      <c r="D26" s="53">
        <v>913</v>
      </c>
      <c r="E26" s="53">
        <v>791</v>
      </c>
      <c r="F26" s="53">
        <v>811</v>
      </c>
    </row>
    <row r="27" spans="2:6" ht="30" customHeight="1" x14ac:dyDescent="0.3">
      <c r="B27" s="51" t="s">
        <v>97</v>
      </c>
      <c r="C27" s="53">
        <v>813</v>
      </c>
      <c r="D27" s="53">
        <v>628</v>
      </c>
      <c r="E27" s="53">
        <v>558</v>
      </c>
      <c r="F27" s="53">
        <v>597</v>
      </c>
    </row>
    <row r="28" spans="2:6" ht="30" customHeight="1" x14ac:dyDescent="0.3">
      <c r="B28" s="51" t="s">
        <v>98</v>
      </c>
      <c r="C28" s="53">
        <v>832</v>
      </c>
      <c r="D28" s="53">
        <v>678</v>
      </c>
      <c r="E28" s="53">
        <v>545</v>
      </c>
      <c r="F28" s="53">
        <v>558</v>
      </c>
    </row>
    <row r="29" spans="2:6" ht="30" customHeight="1" x14ac:dyDescent="0.3">
      <c r="B29" s="51" t="s">
        <v>99</v>
      </c>
      <c r="C29" s="53">
        <v>600</v>
      </c>
      <c r="D29" s="53">
        <v>491</v>
      </c>
      <c r="E29" s="53">
        <v>421</v>
      </c>
      <c r="F29" s="53">
        <v>423</v>
      </c>
    </row>
    <row r="30" spans="2:6" ht="30" customHeight="1" x14ac:dyDescent="0.3">
      <c r="B30" s="51" t="s">
        <v>100</v>
      </c>
      <c r="C30" s="53">
        <v>263</v>
      </c>
      <c r="D30" s="53">
        <v>243</v>
      </c>
      <c r="E30" s="53">
        <v>177</v>
      </c>
      <c r="F30" s="53">
        <v>162</v>
      </c>
    </row>
    <row r="31" spans="2:6" ht="30" customHeight="1" x14ac:dyDescent="0.3">
      <c r="B31" s="51" t="s">
        <v>101</v>
      </c>
      <c r="C31" s="53">
        <v>608</v>
      </c>
      <c r="D31" s="53">
        <v>448</v>
      </c>
      <c r="E31" s="53">
        <v>405</v>
      </c>
      <c r="F31" s="53">
        <v>398</v>
      </c>
    </row>
    <row r="34" spans="2:6" ht="24.75" customHeight="1" x14ac:dyDescent="0.3">
      <c r="B34" s="213" t="s">
        <v>102</v>
      </c>
      <c r="C34" s="214"/>
      <c r="D34" s="214"/>
      <c r="E34" s="214"/>
      <c r="F34" s="215"/>
    </row>
    <row r="35" spans="2:6" ht="30" customHeight="1" x14ac:dyDescent="0.3">
      <c r="B35" s="75" t="s">
        <v>140</v>
      </c>
      <c r="C35" s="74" t="s">
        <v>84</v>
      </c>
      <c r="D35" s="74" t="s">
        <v>85</v>
      </c>
      <c r="E35" s="74" t="s">
        <v>86</v>
      </c>
      <c r="F35" s="74" t="s">
        <v>87</v>
      </c>
    </row>
    <row r="36" spans="2:6" ht="30" customHeight="1" x14ac:dyDescent="0.3">
      <c r="B36" s="51" t="s">
        <v>103</v>
      </c>
      <c r="C36" s="53">
        <v>501</v>
      </c>
      <c r="D36" s="53">
        <v>417</v>
      </c>
      <c r="E36" s="53">
        <v>592</v>
      </c>
      <c r="F36" s="53">
        <v>461</v>
      </c>
    </row>
    <row r="37" spans="2:6" ht="30" customHeight="1" x14ac:dyDescent="0.3">
      <c r="B37" s="51" t="s">
        <v>104</v>
      </c>
      <c r="C37" s="53">
        <v>1059</v>
      </c>
      <c r="D37" s="53">
        <v>675</v>
      </c>
      <c r="E37" s="53">
        <v>622</v>
      </c>
      <c r="F37" s="53">
        <v>845</v>
      </c>
    </row>
    <row r="38" spans="2:6" ht="30" customHeight="1" x14ac:dyDescent="0.3">
      <c r="B38" s="51" t="s">
        <v>105</v>
      </c>
      <c r="C38" s="53">
        <v>930</v>
      </c>
      <c r="D38" s="53">
        <v>663</v>
      </c>
      <c r="E38" s="53">
        <v>599</v>
      </c>
      <c r="F38" s="53">
        <v>627</v>
      </c>
    </row>
    <row r="39" spans="2:6" ht="30" customHeight="1" x14ac:dyDescent="0.3">
      <c r="B39" s="51" t="s">
        <v>106</v>
      </c>
      <c r="C39" s="53">
        <v>781</v>
      </c>
      <c r="D39" s="53">
        <v>731</v>
      </c>
      <c r="E39" s="53">
        <v>604</v>
      </c>
      <c r="F39" s="53">
        <v>579</v>
      </c>
    </row>
    <row r="40" spans="2:6" ht="30" customHeight="1" x14ac:dyDescent="0.3">
      <c r="B40" s="51" t="s">
        <v>107</v>
      </c>
      <c r="C40" s="53">
        <v>730</v>
      </c>
      <c r="D40" s="53">
        <v>588</v>
      </c>
      <c r="E40" s="53">
        <v>466</v>
      </c>
      <c r="F40" s="53">
        <v>490</v>
      </c>
    </row>
    <row r="41" spans="2:6" ht="30" customHeight="1" x14ac:dyDescent="0.3">
      <c r="B41" s="51" t="s">
        <v>108</v>
      </c>
      <c r="C41" s="53">
        <v>1216</v>
      </c>
      <c r="D41" s="53">
        <v>999</v>
      </c>
      <c r="E41" s="53">
        <v>633</v>
      </c>
      <c r="F41" s="53">
        <v>542</v>
      </c>
    </row>
  </sheetData>
  <mergeCells count="8">
    <mergeCell ref="B23:B24"/>
    <mergeCell ref="C23:F23"/>
    <mergeCell ref="B34:F34"/>
    <mergeCell ref="B2:F2"/>
    <mergeCell ref="C14:F14"/>
    <mergeCell ref="B14:B15"/>
    <mergeCell ref="C4:F4"/>
    <mergeCell ref="B4:B5"/>
  </mergeCells>
  <pageMargins left="0.7" right="0.7" top="0.75" bottom="0.75" header="0.3" footer="0.3"/>
  <pageSetup paperSize="9" scale="77" orientation="portrait" horizontalDpi="4294967294" r:id="rId1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showGridLines="0" view="pageBreakPreview" topLeftCell="A76" zoomScaleSheetLayoutView="100" workbookViewId="0">
      <selection activeCell="S81" sqref="S81"/>
    </sheetView>
  </sheetViews>
  <sheetFormatPr defaultRowHeight="14.4" x14ac:dyDescent="0.3"/>
  <cols>
    <col min="2" max="2" width="11.33203125" customWidth="1"/>
    <col min="4" max="4" width="30.6640625" customWidth="1"/>
  </cols>
  <sheetData>
    <row r="1" spans="1:16" ht="36.75" customHeight="1" x14ac:dyDescent="0.3">
      <c r="A1" s="217" t="s">
        <v>126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:16" ht="24.75" customHeight="1" x14ac:dyDescent="0.6">
      <c r="A3" s="228" t="s">
        <v>115</v>
      </c>
      <c r="B3" s="231" t="s">
        <v>40</v>
      </c>
      <c r="C3" s="232"/>
      <c r="D3" s="233"/>
      <c r="E3" s="200" t="s">
        <v>41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21" x14ac:dyDescent="0.5">
      <c r="A4" s="229"/>
      <c r="B4" s="234"/>
      <c r="C4" s="235"/>
      <c r="D4" s="236"/>
      <c r="E4" s="55" t="s">
        <v>0</v>
      </c>
      <c r="F4" s="54" t="s">
        <v>1</v>
      </c>
      <c r="G4" s="54" t="s">
        <v>2</v>
      </c>
      <c r="H4" s="54" t="s">
        <v>3</v>
      </c>
      <c r="I4" s="54" t="s">
        <v>4</v>
      </c>
      <c r="J4" s="54" t="s">
        <v>5</v>
      </c>
      <c r="K4" s="54" t="s">
        <v>6</v>
      </c>
      <c r="L4" s="54" t="s">
        <v>7</v>
      </c>
      <c r="M4" s="54" t="s">
        <v>8</v>
      </c>
      <c r="N4" s="54" t="s">
        <v>9</v>
      </c>
      <c r="O4" s="54" t="s">
        <v>10</v>
      </c>
      <c r="P4" s="54" t="s">
        <v>11</v>
      </c>
    </row>
    <row r="5" spans="1:16" ht="21" x14ac:dyDescent="0.5">
      <c r="A5" s="230"/>
      <c r="B5" s="237"/>
      <c r="C5" s="238"/>
      <c r="D5" s="239"/>
      <c r="E5" s="240" t="s">
        <v>114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16" ht="30" customHeight="1" x14ac:dyDescent="0.3">
      <c r="A6" s="82">
        <v>1</v>
      </c>
      <c r="B6" s="241" t="s">
        <v>127</v>
      </c>
      <c r="C6" s="242"/>
      <c r="D6" s="243"/>
      <c r="E6" s="53">
        <v>2036</v>
      </c>
      <c r="F6" s="53">
        <v>2088</v>
      </c>
      <c r="G6" s="53">
        <v>2051</v>
      </c>
      <c r="H6" s="53">
        <v>1958</v>
      </c>
      <c r="I6" s="53">
        <v>1843</v>
      </c>
      <c r="J6" s="53">
        <v>1665</v>
      </c>
      <c r="K6" s="53">
        <v>1553</v>
      </c>
      <c r="L6" s="53">
        <v>1411</v>
      </c>
      <c r="M6" s="53">
        <v>1371</v>
      </c>
      <c r="N6" s="53">
        <v>1308</v>
      </c>
      <c r="O6" s="53">
        <v>1328</v>
      </c>
      <c r="P6" s="53">
        <v>1322</v>
      </c>
    </row>
    <row r="7" spans="1:16" ht="30" customHeight="1" x14ac:dyDescent="0.3">
      <c r="A7" s="82">
        <v>2</v>
      </c>
      <c r="B7" s="244" t="s">
        <v>112</v>
      </c>
      <c r="C7" s="220" t="s">
        <v>45</v>
      </c>
      <c r="D7" s="221"/>
      <c r="E7" s="53">
        <v>1062</v>
      </c>
      <c r="F7" s="53">
        <v>1084</v>
      </c>
      <c r="G7" s="53">
        <v>1060</v>
      </c>
      <c r="H7" s="53">
        <v>1028</v>
      </c>
      <c r="I7" s="53">
        <v>981</v>
      </c>
      <c r="J7" s="53">
        <v>909</v>
      </c>
      <c r="K7" s="53">
        <v>857</v>
      </c>
      <c r="L7" s="53">
        <v>778</v>
      </c>
      <c r="M7" s="53">
        <v>753</v>
      </c>
      <c r="N7" s="53">
        <v>709</v>
      </c>
      <c r="O7" s="53">
        <v>699</v>
      </c>
      <c r="P7" s="53">
        <v>715</v>
      </c>
    </row>
    <row r="8" spans="1:16" ht="36" customHeight="1" x14ac:dyDescent="0.3">
      <c r="A8" s="82">
        <v>3</v>
      </c>
      <c r="B8" s="245"/>
      <c r="C8" s="220" t="s">
        <v>116</v>
      </c>
      <c r="D8" s="221"/>
      <c r="E8" s="53">
        <v>1730</v>
      </c>
      <c r="F8" s="53">
        <v>1774</v>
      </c>
      <c r="G8" s="53">
        <v>1744</v>
      </c>
      <c r="H8" s="53">
        <v>1692</v>
      </c>
      <c r="I8" s="53">
        <v>1600</v>
      </c>
      <c r="J8" s="53">
        <v>1435</v>
      </c>
      <c r="K8" s="53">
        <v>1311</v>
      </c>
      <c r="L8" s="53">
        <v>1177</v>
      </c>
      <c r="M8" s="53">
        <v>1155</v>
      </c>
      <c r="N8" s="53">
        <v>1099</v>
      </c>
      <c r="O8" s="53">
        <v>1112</v>
      </c>
      <c r="P8" s="53">
        <v>1107</v>
      </c>
    </row>
    <row r="9" spans="1:16" ht="30" customHeight="1" x14ac:dyDescent="0.3">
      <c r="A9" s="82">
        <v>4</v>
      </c>
      <c r="B9" s="246" t="s">
        <v>113</v>
      </c>
      <c r="C9" s="247"/>
      <c r="D9" s="61" t="s">
        <v>54</v>
      </c>
      <c r="E9" s="53">
        <v>580</v>
      </c>
      <c r="F9" s="53">
        <v>606</v>
      </c>
      <c r="G9" s="53">
        <v>601</v>
      </c>
      <c r="H9" s="53">
        <v>554</v>
      </c>
      <c r="I9" s="53">
        <v>501</v>
      </c>
      <c r="J9" s="53">
        <v>434</v>
      </c>
      <c r="K9" s="53">
        <v>412</v>
      </c>
      <c r="L9" s="53">
        <v>382</v>
      </c>
      <c r="M9" s="53">
        <v>376</v>
      </c>
      <c r="N9" s="53">
        <v>355</v>
      </c>
      <c r="O9" s="53">
        <v>372</v>
      </c>
      <c r="P9" s="53">
        <v>357</v>
      </c>
    </row>
    <row r="10" spans="1:16" ht="30" customHeight="1" x14ac:dyDescent="0.3">
      <c r="A10" s="82">
        <v>5</v>
      </c>
      <c r="B10" s="248"/>
      <c r="C10" s="249"/>
      <c r="D10" s="62" t="s">
        <v>55</v>
      </c>
      <c r="E10" s="53">
        <v>298</v>
      </c>
      <c r="F10" s="53">
        <v>305</v>
      </c>
      <c r="G10" s="53">
        <v>294</v>
      </c>
      <c r="H10" s="53">
        <v>268</v>
      </c>
      <c r="I10" s="53">
        <v>260</v>
      </c>
      <c r="J10" s="53">
        <v>214</v>
      </c>
      <c r="K10" s="53">
        <v>206</v>
      </c>
      <c r="L10" s="53">
        <v>179</v>
      </c>
      <c r="M10" s="53">
        <v>186</v>
      </c>
      <c r="N10" s="53">
        <v>168</v>
      </c>
      <c r="O10" s="53">
        <v>174</v>
      </c>
      <c r="P10" s="53">
        <v>158</v>
      </c>
    </row>
    <row r="11" spans="1:16" ht="30" customHeight="1" x14ac:dyDescent="0.3">
      <c r="A11" s="82">
        <v>6</v>
      </c>
      <c r="B11" s="248"/>
      <c r="C11" s="249"/>
      <c r="D11" s="61" t="s">
        <v>57</v>
      </c>
      <c r="E11" s="53">
        <v>552</v>
      </c>
      <c r="F11" s="53">
        <v>565</v>
      </c>
      <c r="G11" s="53">
        <v>551</v>
      </c>
      <c r="H11" s="53">
        <v>550</v>
      </c>
      <c r="I11" s="53">
        <v>537</v>
      </c>
      <c r="J11" s="53">
        <v>493</v>
      </c>
      <c r="K11" s="53">
        <v>442</v>
      </c>
      <c r="L11" s="53">
        <v>396</v>
      </c>
      <c r="M11" s="53">
        <v>402</v>
      </c>
      <c r="N11" s="53">
        <v>385</v>
      </c>
      <c r="O11" s="53">
        <v>371</v>
      </c>
      <c r="P11" s="53">
        <v>379</v>
      </c>
    </row>
    <row r="12" spans="1:16" ht="30" customHeight="1" x14ac:dyDescent="0.3">
      <c r="A12" s="82">
        <v>7</v>
      </c>
      <c r="B12" s="250"/>
      <c r="C12" s="251"/>
      <c r="D12" s="61" t="s">
        <v>56</v>
      </c>
      <c r="E12" s="53">
        <v>1141</v>
      </c>
      <c r="F12" s="53">
        <v>1165</v>
      </c>
      <c r="G12" s="53">
        <v>1148</v>
      </c>
      <c r="H12" s="53">
        <v>1128</v>
      </c>
      <c r="I12" s="53">
        <v>1067</v>
      </c>
      <c r="J12" s="53">
        <v>946</v>
      </c>
      <c r="K12" s="53">
        <v>839</v>
      </c>
      <c r="L12" s="53">
        <v>713</v>
      </c>
      <c r="M12" s="53">
        <v>678</v>
      </c>
      <c r="N12" s="53">
        <v>653</v>
      </c>
      <c r="O12" s="53">
        <v>672</v>
      </c>
      <c r="P12" s="53">
        <v>669</v>
      </c>
    </row>
    <row r="13" spans="1:16" x14ac:dyDescent="0.3">
      <c r="F13" s="56"/>
    </row>
    <row r="15" spans="1:16" ht="25.2" x14ac:dyDescent="0.6">
      <c r="A15" s="228" t="s">
        <v>115</v>
      </c>
      <c r="B15" s="231" t="s">
        <v>40</v>
      </c>
      <c r="C15" s="232"/>
      <c r="D15" s="233"/>
      <c r="E15" s="200" t="s">
        <v>41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1"/>
    </row>
    <row r="16" spans="1:16" ht="21" x14ac:dyDescent="0.5">
      <c r="A16" s="229"/>
      <c r="B16" s="234"/>
      <c r="C16" s="235"/>
      <c r="D16" s="236"/>
      <c r="E16" s="55" t="s">
        <v>0</v>
      </c>
      <c r="F16" s="54" t="s">
        <v>1</v>
      </c>
      <c r="G16" s="54" t="s">
        <v>2</v>
      </c>
      <c r="H16" s="54" t="s">
        <v>3</v>
      </c>
      <c r="I16" s="54" t="s">
        <v>4</v>
      </c>
      <c r="J16" s="54" t="s">
        <v>5</v>
      </c>
      <c r="K16" s="54" t="s">
        <v>6</v>
      </c>
      <c r="L16" s="54" t="s">
        <v>7</v>
      </c>
      <c r="M16" s="54" t="s">
        <v>8</v>
      </c>
      <c r="N16" s="54" t="s">
        <v>9</v>
      </c>
      <c r="O16" s="54" t="s">
        <v>10</v>
      </c>
      <c r="P16" s="54" t="s">
        <v>11</v>
      </c>
    </row>
    <row r="17" spans="1:16" ht="21" x14ac:dyDescent="0.5">
      <c r="A17" s="230"/>
      <c r="B17" s="237"/>
      <c r="C17" s="238"/>
      <c r="D17" s="239"/>
      <c r="E17" s="240" t="s">
        <v>117</v>
      </c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</row>
    <row r="18" spans="1:16" ht="30" customHeight="1" x14ac:dyDescent="0.3">
      <c r="A18" s="63">
        <v>1</v>
      </c>
      <c r="B18" s="241" t="s">
        <v>127</v>
      </c>
      <c r="C18" s="242"/>
      <c r="D18" s="243"/>
      <c r="E18" s="53">
        <v>229</v>
      </c>
      <c r="F18" s="53">
        <v>231</v>
      </c>
      <c r="G18" s="53">
        <v>222</v>
      </c>
      <c r="H18" s="53">
        <v>185</v>
      </c>
      <c r="I18" s="53">
        <v>168</v>
      </c>
      <c r="J18" s="53">
        <v>147</v>
      </c>
      <c r="K18" s="53">
        <v>132</v>
      </c>
      <c r="L18" s="53">
        <v>134</v>
      </c>
      <c r="M18" s="53">
        <v>143</v>
      </c>
      <c r="N18" s="53">
        <v>143</v>
      </c>
      <c r="O18" s="53">
        <v>146</v>
      </c>
      <c r="P18" s="53">
        <v>146</v>
      </c>
    </row>
    <row r="19" spans="1:16" ht="30" customHeight="1" x14ac:dyDescent="0.3">
      <c r="A19" s="63">
        <v>2</v>
      </c>
      <c r="B19" s="218" t="s">
        <v>112</v>
      </c>
      <c r="C19" s="220" t="s">
        <v>45</v>
      </c>
      <c r="D19" s="221"/>
      <c r="E19" s="53">
        <v>119</v>
      </c>
      <c r="F19" s="53">
        <v>122</v>
      </c>
      <c r="G19" s="53">
        <v>123</v>
      </c>
      <c r="H19" s="53">
        <v>114</v>
      </c>
      <c r="I19" s="53">
        <v>105</v>
      </c>
      <c r="J19" s="53">
        <v>88</v>
      </c>
      <c r="K19" s="53">
        <v>80</v>
      </c>
      <c r="L19" s="53">
        <v>82</v>
      </c>
      <c r="M19" s="53">
        <v>85</v>
      </c>
      <c r="N19" s="53">
        <v>86</v>
      </c>
      <c r="O19" s="53">
        <v>87</v>
      </c>
      <c r="P19" s="53">
        <v>88</v>
      </c>
    </row>
    <row r="20" spans="1:16" ht="36" customHeight="1" x14ac:dyDescent="0.3">
      <c r="A20" s="63">
        <v>3</v>
      </c>
      <c r="B20" s="219"/>
      <c r="C20" s="220" t="s">
        <v>116</v>
      </c>
      <c r="D20" s="221"/>
      <c r="E20" s="53">
        <v>198</v>
      </c>
      <c r="F20" s="53">
        <v>196</v>
      </c>
      <c r="G20" s="53">
        <v>191</v>
      </c>
      <c r="H20" s="53">
        <v>157</v>
      </c>
      <c r="I20" s="53">
        <v>144</v>
      </c>
      <c r="J20" s="53">
        <v>125</v>
      </c>
      <c r="K20" s="53">
        <v>115</v>
      </c>
      <c r="L20" s="53">
        <v>114</v>
      </c>
      <c r="M20" s="53">
        <v>124</v>
      </c>
      <c r="N20" s="53">
        <v>123</v>
      </c>
      <c r="O20" s="53">
        <v>121</v>
      </c>
      <c r="P20" s="53">
        <v>120</v>
      </c>
    </row>
    <row r="21" spans="1:16" ht="30" customHeight="1" x14ac:dyDescent="0.3">
      <c r="A21" s="63">
        <v>4</v>
      </c>
      <c r="B21" s="222" t="s">
        <v>113</v>
      </c>
      <c r="C21" s="223"/>
      <c r="D21" s="61" t="s">
        <v>54</v>
      </c>
      <c r="E21" s="53">
        <v>76</v>
      </c>
      <c r="F21" s="53">
        <v>82</v>
      </c>
      <c r="G21" s="53">
        <v>82</v>
      </c>
      <c r="H21" s="53">
        <v>69</v>
      </c>
      <c r="I21" s="53">
        <v>60</v>
      </c>
      <c r="J21" s="53">
        <v>46</v>
      </c>
      <c r="K21" s="53">
        <v>42</v>
      </c>
      <c r="L21" s="53">
        <v>45</v>
      </c>
      <c r="M21" s="53">
        <v>55</v>
      </c>
      <c r="N21" s="53">
        <v>50</v>
      </c>
      <c r="O21" s="53">
        <v>45</v>
      </c>
      <c r="P21" s="53">
        <v>43</v>
      </c>
    </row>
    <row r="22" spans="1:16" ht="30" customHeight="1" x14ac:dyDescent="0.3">
      <c r="A22" s="63">
        <v>5</v>
      </c>
      <c r="B22" s="224"/>
      <c r="C22" s="225"/>
      <c r="D22" s="62" t="s">
        <v>55</v>
      </c>
      <c r="E22" s="53">
        <v>42</v>
      </c>
      <c r="F22" s="53">
        <v>46</v>
      </c>
      <c r="G22" s="53">
        <v>45</v>
      </c>
      <c r="H22" s="53">
        <v>38</v>
      </c>
      <c r="I22" s="53">
        <v>36</v>
      </c>
      <c r="J22" s="53">
        <v>25</v>
      </c>
      <c r="K22" s="53">
        <v>22</v>
      </c>
      <c r="L22" s="53">
        <v>23</v>
      </c>
      <c r="M22" s="53">
        <v>31</v>
      </c>
      <c r="N22" s="53">
        <v>28</v>
      </c>
      <c r="O22" s="53">
        <v>24</v>
      </c>
      <c r="P22" s="53">
        <v>22</v>
      </c>
    </row>
    <row r="23" spans="1:16" ht="30" customHeight="1" x14ac:dyDescent="0.3">
      <c r="A23" s="63">
        <v>6</v>
      </c>
      <c r="B23" s="224"/>
      <c r="C23" s="225"/>
      <c r="D23" s="61" t="s">
        <v>57</v>
      </c>
      <c r="E23" s="53">
        <v>55</v>
      </c>
      <c r="F23" s="53">
        <v>53</v>
      </c>
      <c r="G23" s="53">
        <v>51</v>
      </c>
      <c r="H23" s="53">
        <v>38</v>
      </c>
      <c r="I23" s="53">
        <v>36</v>
      </c>
      <c r="J23" s="53">
        <v>31</v>
      </c>
      <c r="K23" s="53">
        <v>29</v>
      </c>
      <c r="L23" s="53">
        <v>28</v>
      </c>
      <c r="M23" s="53">
        <v>29</v>
      </c>
      <c r="N23" s="53">
        <v>33</v>
      </c>
      <c r="O23" s="53">
        <v>33</v>
      </c>
      <c r="P23" s="53">
        <v>38</v>
      </c>
    </row>
    <row r="24" spans="1:16" ht="30" customHeight="1" x14ac:dyDescent="0.3">
      <c r="A24" s="63">
        <v>7</v>
      </c>
      <c r="B24" s="226"/>
      <c r="C24" s="227"/>
      <c r="D24" s="61" t="s">
        <v>56</v>
      </c>
      <c r="E24" s="53">
        <v>104</v>
      </c>
      <c r="F24" s="53">
        <v>97</v>
      </c>
      <c r="G24" s="53">
        <v>91</v>
      </c>
      <c r="H24" s="53">
        <v>78</v>
      </c>
      <c r="I24" s="53">
        <v>71</v>
      </c>
      <c r="J24" s="53">
        <v>59</v>
      </c>
      <c r="K24" s="53">
        <v>55</v>
      </c>
      <c r="L24" s="53">
        <v>50</v>
      </c>
      <c r="M24" s="53">
        <v>47</v>
      </c>
      <c r="N24" s="53">
        <v>52</v>
      </c>
      <c r="O24" s="53">
        <v>51</v>
      </c>
      <c r="P24" s="53">
        <v>50</v>
      </c>
    </row>
    <row r="27" spans="1:16" ht="25.2" x14ac:dyDescent="0.6">
      <c r="A27" s="228" t="s">
        <v>115</v>
      </c>
      <c r="B27" s="231" t="s">
        <v>40</v>
      </c>
      <c r="C27" s="232"/>
      <c r="D27" s="233"/>
      <c r="E27" s="200" t="s">
        <v>41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</row>
    <row r="28" spans="1:16" ht="21" x14ac:dyDescent="0.5">
      <c r="A28" s="229"/>
      <c r="B28" s="234"/>
      <c r="C28" s="235"/>
      <c r="D28" s="236"/>
      <c r="E28" s="55" t="s">
        <v>0</v>
      </c>
      <c r="F28" s="54" t="s">
        <v>1</v>
      </c>
      <c r="G28" s="54" t="s">
        <v>2</v>
      </c>
      <c r="H28" s="54" t="s">
        <v>3</v>
      </c>
      <c r="I28" s="54" t="s">
        <v>4</v>
      </c>
      <c r="J28" s="54" t="s">
        <v>5</v>
      </c>
      <c r="K28" s="54" t="s">
        <v>6</v>
      </c>
      <c r="L28" s="54" t="s">
        <v>7</v>
      </c>
      <c r="M28" s="54" t="s">
        <v>8</v>
      </c>
      <c r="N28" s="54" t="s">
        <v>9</v>
      </c>
      <c r="O28" s="54" t="s">
        <v>10</v>
      </c>
      <c r="P28" s="54" t="s">
        <v>11</v>
      </c>
    </row>
    <row r="29" spans="1:16" ht="21" x14ac:dyDescent="0.5">
      <c r="A29" s="230"/>
      <c r="B29" s="237"/>
      <c r="C29" s="238"/>
      <c r="D29" s="239"/>
      <c r="E29" s="240" t="s">
        <v>118</v>
      </c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</row>
    <row r="30" spans="1:16" ht="30" customHeight="1" x14ac:dyDescent="0.3">
      <c r="A30" s="63">
        <v>1</v>
      </c>
      <c r="B30" s="241" t="s">
        <v>111</v>
      </c>
      <c r="C30" s="242"/>
      <c r="D30" s="243"/>
      <c r="E30" s="53">
        <v>466</v>
      </c>
      <c r="F30" s="53">
        <v>465</v>
      </c>
      <c r="G30" s="53">
        <v>474</v>
      </c>
      <c r="H30" s="53">
        <v>444</v>
      </c>
      <c r="I30" s="53">
        <v>420</v>
      </c>
      <c r="J30" s="53">
        <v>384</v>
      </c>
      <c r="K30" s="53">
        <v>349</v>
      </c>
      <c r="L30" s="53">
        <v>323</v>
      </c>
      <c r="M30" s="53">
        <v>334</v>
      </c>
      <c r="N30" s="53">
        <v>324</v>
      </c>
      <c r="O30" s="53">
        <v>329</v>
      </c>
      <c r="P30" s="53">
        <v>320</v>
      </c>
    </row>
    <row r="31" spans="1:16" ht="30" customHeight="1" x14ac:dyDescent="0.3">
      <c r="A31" s="63">
        <v>2</v>
      </c>
      <c r="B31" s="218" t="s">
        <v>112</v>
      </c>
      <c r="C31" s="220" t="s">
        <v>45</v>
      </c>
      <c r="D31" s="221"/>
      <c r="E31" s="53">
        <v>276</v>
      </c>
      <c r="F31" s="53">
        <v>281</v>
      </c>
      <c r="G31" s="53">
        <v>268</v>
      </c>
      <c r="H31" s="53">
        <v>251</v>
      </c>
      <c r="I31" s="53">
        <v>239</v>
      </c>
      <c r="J31" s="53">
        <v>221</v>
      </c>
      <c r="K31" s="53">
        <v>208</v>
      </c>
      <c r="L31" s="53">
        <v>191</v>
      </c>
      <c r="M31" s="53">
        <v>191</v>
      </c>
      <c r="N31" s="53">
        <v>185</v>
      </c>
      <c r="O31" s="53">
        <v>181</v>
      </c>
      <c r="P31" s="53">
        <v>174</v>
      </c>
    </row>
    <row r="32" spans="1:16" ht="36" customHeight="1" x14ac:dyDescent="0.3">
      <c r="A32" s="63">
        <v>3</v>
      </c>
      <c r="B32" s="219"/>
      <c r="C32" s="220" t="s">
        <v>116</v>
      </c>
      <c r="D32" s="221"/>
      <c r="E32" s="53">
        <v>416</v>
      </c>
      <c r="F32" s="53">
        <v>407</v>
      </c>
      <c r="G32" s="53">
        <v>418</v>
      </c>
      <c r="H32" s="53">
        <v>385</v>
      </c>
      <c r="I32" s="53">
        <v>365</v>
      </c>
      <c r="J32" s="53">
        <v>336</v>
      </c>
      <c r="K32" s="53">
        <v>305</v>
      </c>
      <c r="L32" s="53">
        <v>287</v>
      </c>
      <c r="M32" s="53">
        <v>293</v>
      </c>
      <c r="N32" s="53">
        <v>282</v>
      </c>
      <c r="O32" s="53">
        <v>282</v>
      </c>
      <c r="P32" s="53">
        <v>273</v>
      </c>
    </row>
    <row r="33" spans="1:16" ht="30" customHeight="1" x14ac:dyDescent="0.3">
      <c r="A33" s="63">
        <v>4</v>
      </c>
      <c r="B33" s="222" t="s">
        <v>113</v>
      </c>
      <c r="C33" s="223"/>
      <c r="D33" s="61" t="s">
        <v>54</v>
      </c>
      <c r="E33" s="53">
        <v>145</v>
      </c>
      <c r="F33" s="53">
        <v>149</v>
      </c>
      <c r="G33" s="53">
        <v>156</v>
      </c>
      <c r="H33" s="53">
        <v>137</v>
      </c>
      <c r="I33" s="53">
        <v>137</v>
      </c>
      <c r="J33" s="53">
        <v>119</v>
      </c>
      <c r="K33" s="53">
        <v>116</v>
      </c>
      <c r="L33" s="53">
        <v>114</v>
      </c>
      <c r="M33" s="53">
        <v>121</v>
      </c>
      <c r="N33" s="53">
        <v>116</v>
      </c>
      <c r="O33" s="53">
        <v>115</v>
      </c>
      <c r="P33" s="53">
        <v>106</v>
      </c>
    </row>
    <row r="34" spans="1:16" ht="30" customHeight="1" x14ac:dyDescent="0.3">
      <c r="A34" s="63">
        <v>5</v>
      </c>
      <c r="B34" s="224"/>
      <c r="C34" s="225"/>
      <c r="D34" s="62" t="s">
        <v>55</v>
      </c>
      <c r="E34" s="53">
        <v>84</v>
      </c>
      <c r="F34" s="53">
        <v>85</v>
      </c>
      <c r="G34" s="53">
        <v>88</v>
      </c>
      <c r="H34" s="53">
        <v>72</v>
      </c>
      <c r="I34" s="53">
        <v>73</v>
      </c>
      <c r="J34" s="53">
        <v>66</v>
      </c>
      <c r="K34" s="53">
        <v>60</v>
      </c>
      <c r="L34" s="53">
        <v>63</v>
      </c>
      <c r="M34" s="53">
        <v>71</v>
      </c>
      <c r="N34" s="53">
        <v>67</v>
      </c>
      <c r="O34" s="53">
        <v>66</v>
      </c>
      <c r="P34" s="53">
        <v>56</v>
      </c>
    </row>
    <row r="35" spans="1:16" ht="30" customHeight="1" x14ac:dyDescent="0.3">
      <c r="A35" s="63">
        <v>6</v>
      </c>
      <c r="B35" s="224"/>
      <c r="C35" s="225"/>
      <c r="D35" s="61" t="s">
        <v>57</v>
      </c>
      <c r="E35" s="53">
        <v>145</v>
      </c>
      <c r="F35" s="53">
        <v>144</v>
      </c>
      <c r="G35" s="53">
        <v>144</v>
      </c>
      <c r="H35" s="53">
        <v>135</v>
      </c>
      <c r="I35" s="53">
        <v>126</v>
      </c>
      <c r="J35" s="53">
        <v>120</v>
      </c>
      <c r="K35" s="53">
        <v>108</v>
      </c>
      <c r="L35" s="53">
        <v>99</v>
      </c>
      <c r="M35" s="53">
        <v>100</v>
      </c>
      <c r="N35" s="53">
        <v>97</v>
      </c>
      <c r="O35" s="53">
        <v>105</v>
      </c>
      <c r="P35" s="53">
        <v>103</v>
      </c>
    </row>
    <row r="36" spans="1:16" ht="30" customHeight="1" x14ac:dyDescent="0.3">
      <c r="A36" s="63">
        <v>7</v>
      </c>
      <c r="B36" s="226"/>
      <c r="C36" s="227"/>
      <c r="D36" s="61" t="s">
        <v>56</v>
      </c>
      <c r="E36" s="53">
        <v>231</v>
      </c>
      <c r="F36" s="53">
        <v>215</v>
      </c>
      <c r="G36" s="53">
        <v>215</v>
      </c>
      <c r="H36" s="53">
        <v>202</v>
      </c>
      <c r="I36" s="53">
        <v>191</v>
      </c>
      <c r="J36" s="53">
        <v>173</v>
      </c>
      <c r="K36" s="53">
        <v>151</v>
      </c>
      <c r="L36" s="53">
        <v>123</v>
      </c>
      <c r="M36" s="53">
        <v>126</v>
      </c>
      <c r="N36" s="53">
        <v>119</v>
      </c>
      <c r="O36" s="53">
        <v>114</v>
      </c>
      <c r="P36" s="53">
        <v>124</v>
      </c>
    </row>
    <row r="39" spans="1:16" ht="25.2" x14ac:dyDescent="0.6">
      <c r="A39" s="228" t="s">
        <v>115</v>
      </c>
      <c r="B39" s="231" t="s">
        <v>40</v>
      </c>
      <c r="C39" s="232"/>
      <c r="D39" s="233"/>
      <c r="E39" s="200" t="s">
        <v>41</v>
      </c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</row>
    <row r="40" spans="1:16" ht="21" x14ac:dyDescent="0.5">
      <c r="A40" s="229"/>
      <c r="B40" s="234"/>
      <c r="C40" s="235"/>
      <c r="D40" s="236"/>
      <c r="E40" s="55" t="s">
        <v>0</v>
      </c>
      <c r="F40" s="54" t="s">
        <v>1</v>
      </c>
      <c r="G40" s="54" t="s">
        <v>2</v>
      </c>
      <c r="H40" s="54" t="s">
        <v>3</v>
      </c>
      <c r="I40" s="54" t="s">
        <v>4</v>
      </c>
      <c r="J40" s="54" t="s">
        <v>5</v>
      </c>
      <c r="K40" s="54" t="s">
        <v>6</v>
      </c>
      <c r="L40" s="54" t="s">
        <v>7</v>
      </c>
      <c r="M40" s="54" t="s">
        <v>8</v>
      </c>
      <c r="N40" s="54" t="s">
        <v>9</v>
      </c>
      <c r="O40" s="54" t="s">
        <v>10</v>
      </c>
      <c r="P40" s="54" t="s">
        <v>11</v>
      </c>
    </row>
    <row r="41" spans="1:16" ht="21" x14ac:dyDescent="0.5">
      <c r="A41" s="230"/>
      <c r="B41" s="237"/>
      <c r="C41" s="238"/>
      <c r="D41" s="239"/>
      <c r="E41" s="240" t="s">
        <v>119</v>
      </c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</row>
    <row r="42" spans="1:16" ht="30" customHeight="1" x14ac:dyDescent="0.3">
      <c r="A42" s="63">
        <v>1</v>
      </c>
      <c r="B42" s="241" t="s">
        <v>127</v>
      </c>
      <c r="C42" s="242"/>
      <c r="D42" s="243"/>
      <c r="E42" s="53">
        <v>183</v>
      </c>
      <c r="F42" s="53">
        <v>181</v>
      </c>
      <c r="G42" s="53">
        <v>178</v>
      </c>
      <c r="H42" s="53">
        <v>173</v>
      </c>
      <c r="I42" s="53">
        <v>152</v>
      </c>
      <c r="J42" s="53">
        <v>129</v>
      </c>
      <c r="K42" s="53">
        <v>120</v>
      </c>
      <c r="L42" s="53">
        <v>119</v>
      </c>
      <c r="M42" s="53">
        <v>119</v>
      </c>
      <c r="N42" s="53">
        <v>117</v>
      </c>
      <c r="O42" s="53">
        <v>115</v>
      </c>
      <c r="P42" s="53">
        <v>123</v>
      </c>
    </row>
    <row r="43" spans="1:16" ht="30" customHeight="1" x14ac:dyDescent="0.3">
      <c r="A43" s="63">
        <v>2</v>
      </c>
      <c r="B43" s="218" t="s">
        <v>112</v>
      </c>
      <c r="C43" s="220" t="s">
        <v>45</v>
      </c>
      <c r="D43" s="221"/>
      <c r="E43" s="53">
        <v>101</v>
      </c>
      <c r="F43" s="53">
        <v>104</v>
      </c>
      <c r="G43" s="53">
        <v>104</v>
      </c>
      <c r="H43" s="53">
        <v>107</v>
      </c>
      <c r="I43" s="53">
        <v>92</v>
      </c>
      <c r="J43" s="53">
        <v>80</v>
      </c>
      <c r="K43" s="53">
        <v>77</v>
      </c>
      <c r="L43" s="53">
        <v>80</v>
      </c>
      <c r="M43" s="53">
        <v>77</v>
      </c>
      <c r="N43" s="53">
        <v>76</v>
      </c>
      <c r="O43" s="53">
        <v>73</v>
      </c>
      <c r="P43" s="53">
        <v>73</v>
      </c>
    </row>
    <row r="44" spans="1:16" ht="38.25" customHeight="1" x14ac:dyDescent="0.3">
      <c r="A44" s="63">
        <v>3</v>
      </c>
      <c r="B44" s="219"/>
      <c r="C44" s="220" t="s">
        <v>116</v>
      </c>
      <c r="D44" s="221"/>
      <c r="E44" s="53">
        <v>163</v>
      </c>
      <c r="F44" s="53">
        <v>164</v>
      </c>
      <c r="G44" s="53">
        <v>165</v>
      </c>
      <c r="H44" s="53">
        <v>159</v>
      </c>
      <c r="I44" s="53">
        <v>138</v>
      </c>
      <c r="J44" s="53">
        <v>115</v>
      </c>
      <c r="K44" s="53">
        <v>106</v>
      </c>
      <c r="L44" s="53">
        <v>106</v>
      </c>
      <c r="M44" s="53">
        <v>109</v>
      </c>
      <c r="N44" s="53">
        <v>104</v>
      </c>
      <c r="O44" s="53">
        <v>100</v>
      </c>
      <c r="P44" s="53">
        <v>105</v>
      </c>
    </row>
    <row r="45" spans="1:16" ht="30" customHeight="1" x14ac:dyDescent="0.3">
      <c r="A45" s="63">
        <v>4</v>
      </c>
      <c r="B45" s="222" t="s">
        <v>113</v>
      </c>
      <c r="C45" s="223"/>
      <c r="D45" s="61" t="s">
        <v>54</v>
      </c>
      <c r="E45" s="53">
        <v>72</v>
      </c>
      <c r="F45" s="53">
        <v>73</v>
      </c>
      <c r="G45" s="53">
        <v>72</v>
      </c>
      <c r="H45" s="53">
        <v>68</v>
      </c>
      <c r="I45" s="53">
        <v>53</v>
      </c>
      <c r="J45" s="53">
        <v>39</v>
      </c>
      <c r="K45" s="53">
        <v>36</v>
      </c>
      <c r="L45" s="53">
        <v>39</v>
      </c>
      <c r="M45" s="53">
        <v>43</v>
      </c>
      <c r="N45" s="53">
        <v>43</v>
      </c>
      <c r="O45" s="53">
        <v>39</v>
      </c>
      <c r="P45" s="53">
        <v>40</v>
      </c>
    </row>
    <row r="46" spans="1:16" ht="30" customHeight="1" x14ac:dyDescent="0.3">
      <c r="A46" s="63">
        <v>5</v>
      </c>
      <c r="B46" s="224"/>
      <c r="C46" s="225"/>
      <c r="D46" s="62" t="s">
        <v>55</v>
      </c>
      <c r="E46" s="53">
        <v>44</v>
      </c>
      <c r="F46" s="53">
        <v>42</v>
      </c>
      <c r="G46" s="53">
        <v>39</v>
      </c>
      <c r="H46" s="53">
        <v>38</v>
      </c>
      <c r="I46" s="53">
        <v>36</v>
      </c>
      <c r="J46" s="53">
        <v>21</v>
      </c>
      <c r="K46" s="53">
        <v>19</v>
      </c>
      <c r="L46" s="53">
        <v>21</v>
      </c>
      <c r="M46" s="53">
        <v>30</v>
      </c>
      <c r="N46" s="53">
        <v>29</v>
      </c>
      <c r="O46" s="53">
        <v>24</v>
      </c>
      <c r="P46" s="53">
        <v>24</v>
      </c>
    </row>
    <row r="47" spans="1:16" ht="30" customHeight="1" x14ac:dyDescent="0.3">
      <c r="A47" s="63">
        <v>6</v>
      </c>
      <c r="B47" s="224"/>
      <c r="C47" s="225"/>
      <c r="D47" s="61" t="s">
        <v>57</v>
      </c>
      <c r="E47" s="53">
        <v>37</v>
      </c>
      <c r="F47" s="53">
        <v>38</v>
      </c>
      <c r="G47" s="53">
        <v>38</v>
      </c>
      <c r="H47" s="53">
        <v>40</v>
      </c>
      <c r="I47" s="53">
        <v>41</v>
      </c>
      <c r="J47" s="53">
        <v>38</v>
      </c>
      <c r="K47" s="53">
        <v>34</v>
      </c>
      <c r="L47" s="53">
        <v>33</v>
      </c>
      <c r="M47" s="53">
        <v>33</v>
      </c>
      <c r="N47" s="53">
        <v>30</v>
      </c>
      <c r="O47" s="53">
        <v>29</v>
      </c>
      <c r="P47" s="53">
        <v>30</v>
      </c>
    </row>
    <row r="48" spans="1:16" ht="30" customHeight="1" x14ac:dyDescent="0.3">
      <c r="A48" s="63">
        <v>7</v>
      </c>
      <c r="B48" s="226"/>
      <c r="C48" s="227"/>
      <c r="D48" s="61" t="s">
        <v>56</v>
      </c>
      <c r="E48" s="53">
        <v>90</v>
      </c>
      <c r="F48" s="53">
        <v>88</v>
      </c>
      <c r="G48" s="53">
        <v>88</v>
      </c>
      <c r="H48" s="53">
        <v>93</v>
      </c>
      <c r="I48" s="53">
        <v>86</v>
      </c>
      <c r="J48" s="53">
        <v>72</v>
      </c>
      <c r="K48" s="53">
        <v>61</v>
      </c>
      <c r="L48" s="53">
        <v>58</v>
      </c>
      <c r="M48" s="53">
        <v>56</v>
      </c>
      <c r="N48" s="53">
        <v>60</v>
      </c>
      <c r="O48" s="53">
        <v>58</v>
      </c>
      <c r="P48" s="53">
        <v>60</v>
      </c>
    </row>
    <row r="51" spans="1:16" ht="25.2" x14ac:dyDescent="0.6">
      <c r="A51" s="228" t="s">
        <v>115</v>
      </c>
      <c r="B51" s="231" t="s">
        <v>40</v>
      </c>
      <c r="C51" s="232"/>
      <c r="D51" s="233"/>
      <c r="E51" s="200" t="s">
        <v>41</v>
      </c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1"/>
    </row>
    <row r="52" spans="1:16" ht="21" x14ac:dyDescent="0.5">
      <c r="A52" s="229"/>
      <c r="B52" s="234"/>
      <c r="C52" s="235"/>
      <c r="D52" s="236"/>
      <c r="E52" s="55" t="s">
        <v>0</v>
      </c>
      <c r="F52" s="54" t="s">
        <v>1</v>
      </c>
      <c r="G52" s="54" t="s">
        <v>2</v>
      </c>
      <c r="H52" s="54" t="s">
        <v>3</v>
      </c>
      <c r="I52" s="54" t="s">
        <v>4</v>
      </c>
      <c r="J52" s="54" t="s">
        <v>5</v>
      </c>
      <c r="K52" s="54" t="s">
        <v>6</v>
      </c>
      <c r="L52" s="54" t="s">
        <v>7</v>
      </c>
      <c r="M52" s="54" t="s">
        <v>8</v>
      </c>
      <c r="N52" s="54" t="s">
        <v>9</v>
      </c>
      <c r="O52" s="54" t="s">
        <v>10</v>
      </c>
      <c r="P52" s="54" t="s">
        <v>11</v>
      </c>
    </row>
    <row r="53" spans="1:16" ht="21" x14ac:dyDescent="0.5">
      <c r="A53" s="230"/>
      <c r="B53" s="237"/>
      <c r="C53" s="238"/>
      <c r="D53" s="239"/>
      <c r="E53" s="240" t="s">
        <v>120</v>
      </c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</row>
    <row r="54" spans="1:16" ht="30" customHeight="1" x14ac:dyDescent="0.3">
      <c r="A54" s="63">
        <v>1</v>
      </c>
      <c r="B54" s="241" t="s">
        <v>127</v>
      </c>
      <c r="C54" s="242"/>
      <c r="D54" s="243"/>
      <c r="E54" s="53">
        <v>144</v>
      </c>
      <c r="F54" s="53">
        <v>150</v>
      </c>
      <c r="G54" s="53">
        <v>140</v>
      </c>
      <c r="H54" s="53">
        <v>127</v>
      </c>
      <c r="I54" s="53">
        <v>122</v>
      </c>
      <c r="J54" s="53">
        <v>110</v>
      </c>
      <c r="K54" s="53">
        <v>99</v>
      </c>
      <c r="L54" s="53">
        <v>87</v>
      </c>
      <c r="M54" s="53">
        <v>83</v>
      </c>
      <c r="N54" s="53">
        <v>85</v>
      </c>
      <c r="O54" s="53">
        <v>81</v>
      </c>
      <c r="P54" s="53">
        <v>85</v>
      </c>
    </row>
    <row r="55" spans="1:16" ht="30" customHeight="1" x14ac:dyDescent="0.3">
      <c r="A55" s="63">
        <v>2</v>
      </c>
      <c r="B55" s="218" t="s">
        <v>112</v>
      </c>
      <c r="C55" s="220" t="s">
        <v>45</v>
      </c>
      <c r="D55" s="221"/>
      <c r="E55" s="53">
        <v>73</v>
      </c>
      <c r="F55" s="53">
        <v>70</v>
      </c>
      <c r="G55" s="53">
        <v>63</v>
      </c>
      <c r="H55" s="53">
        <v>62</v>
      </c>
      <c r="I55" s="53">
        <v>55</v>
      </c>
      <c r="J55" s="53">
        <v>52</v>
      </c>
      <c r="K55" s="53">
        <v>49</v>
      </c>
      <c r="L55" s="53">
        <v>45</v>
      </c>
      <c r="M55" s="53">
        <v>45</v>
      </c>
      <c r="N55" s="53">
        <v>40</v>
      </c>
      <c r="O55" s="53">
        <v>39</v>
      </c>
      <c r="P55" s="53">
        <v>41</v>
      </c>
    </row>
    <row r="56" spans="1:16" ht="36.75" customHeight="1" x14ac:dyDescent="0.3">
      <c r="A56" s="63">
        <v>3</v>
      </c>
      <c r="B56" s="219"/>
      <c r="C56" s="220" t="s">
        <v>116</v>
      </c>
      <c r="D56" s="221"/>
      <c r="E56" s="53">
        <v>134</v>
      </c>
      <c r="F56" s="53">
        <v>138</v>
      </c>
      <c r="G56" s="53">
        <v>124</v>
      </c>
      <c r="H56" s="53">
        <v>115</v>
      </c>
      <c r="I56" s="53">
        <v>111</v>
      </c>
      <c r="J56" s="53">
        <v>99</v>
      </c>
      <c r="K56" s="53">
        <v>90</v>
      </c>
      <c r="L56" s="53">
        <v>81</v>
      </c>
      <c r="M56" s="53">
        <v>76</v>
      </c>
      <c r="N56" s="53">
        <v>78</v>
      </c>
      <c r="O56" s="53">
        <v>76</v>
      </c>
      <c r="P56" s="53">
        <v>79</v>
      </c>
    </row>
    <row r="57" spans="1:16" ht="30" customHeight="1" x14ac:dyDescent="0.3">
      <c r="A57" s="63">
        <v>4</v>
      </c>
      <c r="B57" s="222" t="s">
        <v>113</v>
      </c>
      <c r="C57" s="223"/>
      <c r="D57" s="61" t="s">
        <v>54</v>
      </c>
      <c r="E57" s="53">
        <v>36</v>
      </c>
      <c r="F57" s="53">
        <v>42</v>
      </c>
      <c r="G57" s="53">
        <v>36</v>
      </c>
      <c r="H57" s="53">
        <v>28</v>
      </c>
      <c r="I57" s="53">
        <v>31</v>
      </c>
      <c r="J57" s="53">
        <v>26</v>
      </c>
      <c r="K57" s="53">
        <v>27</v>
      </c>
      <c r="L57" s="53">
        <v>24</v>
      </c>
      <c r="M57" s="53">
        <v>25</v>
      </c>
      <c r="N57" s="53">
        <v>28</v>
      </c>
      <c r="O57" s="53">
        <v>26</v>
      </c>
      <c r="P57" s="53">
        <v>27</v>
      </c>
    </row>
    <row r="58" spans="1:16" ht="30" customHeight="1" x14ac:dyDescent="0.3">
      <c r="A58" s="63">
        <v>5</v>
      </c>
      <c r="B58" s="224"/>
      <c r="C58" s="225"/>
      <c r="D58" s="62" t="s">
        <v>55</v>
      </c>
      <c r="E58" s="53">
        <v>20</v>
      </c>
      <c r="F58" s="53">
        <v>23</v>
      </c>
      <c r="G58" s="53">
        <v>17</v>
      </c>
      <c r="H58" s="53">
        <v>10</v>
      </c>
      <c r="I58" s="53">
        <v>14</v>
      </c>
      <c r="J58" s="53">
        <v>11</v>
      </c>
      <c r="K58" s="53">
        <v>10</v>
      </c>
      <c r="L58" s="53">
        <v>8</v>
      </c>
      <c r="M58" s="53">
        <v>12</v>
      </c>
      <c r="N58" s="53">
        <v>14</v>
      </c>
      <c r="O58" s="53">
        <v>12</v>
      </c>
      <c r="P58" s="53">
        <v>14</v>
      </c>
    </row>
    <row r="59" spans="1:16" ht="30" customHeight="1" x14ac:dyDescent="0.3">
      <c r="A59" s="63">
        <v>6</v>
      </c>
      <c r="B59" s="224"/>
      <c r="C59" s="225"/>
      <c r="D59" s="61" t="s">
        <v>57</v>
      </c>
      <c r="E59" s="53">
        <v>49</v>
      </c>
      <c r="F59" s="53">
        <v>49</v>
      </c>
      <c r="G59" s="53">
        <v>45</v>
      </c>
      <c r="H59" s="53">
        <v>48</v>
      </c>
      <c r="I59" s="53">
        <v>43</v>
      </c>
      <c r="J59" s="53">
        <v>42</v>
      </c>
      <c r="K59" s="53">
        <v>34</v>
      </c>
      <c r="L59" s="53">
        <v>30</v>
      </c>
      <c r="M59" s="53">
        <v>28</v>
      </c>
      <c r="N59" s="53">
        <v>27</v>
      </c>
      <c r="O59" s="53">
        <v>27</v>
      </c>
      <c r="P59" s="53">
        <v>29</v>
      </c>
    </row>
    <row r="60" spans="1:16" ht="30" customHeight="1" x14ac:dyDescent="0.3">
      <c r="A60" s="63">
        <v>7</v>
      </c>
      <c r="B60" s="226"/>
      <c r="C60" s="227"/>
      <c r="D60" s="61" t="s">
        <v>56</v>
      </c>
      <c r="E60" s="53">
        <v>90</v>
      </c>
      <c r="F60" s="53">
        <v>86</v>
      </c>
      <c r="G60" s="53">
        <v>80</v>
      </c>
      <c r="H60" s="53">
        <v>74</v>
      </c>
      <c r="I60" s="53">
        <v>66</v>
      </c>
      <c r="J60" s="53">
        <v>60</v>
      </c>
      <c r="K60" s="53">
        <v>50</v>
      </c>
      <c r="L60" s="53">
        <v>45</v>
      </c>
      <c r="M60" s="53">
        <v>42</v>
      </c>
      <c r="N60" s="53">
        <v>45</v>
      </c>
      <c r="O60" s="53">
        <v>44</v>
      </c>
      <c r="P60" s="53">
        <v>43</v>
      </c>
    </row>
    <row r="63" spans="1:16" ht="25.2" x14ac:dyDescent="0.6">
      <c r="A63" s="228" t="s">
        <v>115</v>
      </c>
      <c r="B63" s="231" t="s">
        <v>40</v>
      </c>
      <c r="C63" s="232"/>
      <c r="D63" s="233"/>
      <c r="E63" s="200" t="s">
        <v>41</v>
      </c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1"/>
    </row>
    <row r="64" spans="1:16" ht="21" x14ac:dyDescent="0.5">
      <c r="A64" s="229"/>
      <c r="B64" s="234"/>
      <c r="C64" s="235"/>
      <c r="D64" s="236"/>
      <c r="E64" s="55" t="s">
        <v>0</v>
      </c>
      <c r="F64" s="54" t="s">
        <v>1</v>
      </c>
      <c r="G64" s="54" t="s">
        <v>2</v>
      </c>
      <c r="H64" s="54" t="s">
        <v>3</v>
      </c>
      <c r="I64" s="54" t="s">
        <v>4</v>
      </c>
      <c r="J64" s="54" t="s">
        <v>5</v>
      </c>
      <c r="K64" s="54" t="s">
        <v>6</v>
      </c>
      <c r="L64" s="54" t="s">
        <v>7</v>
      </c>
      <c r="M64" s="54" t="s">
        <v>8</v>
      </c>
      <c r="N64" s="54" t="s">
        <v>9</v>
      </c>
      <c r="O64" s="54" t="s">
        <v>10</v>
      </c>
      <c r="P64" s="54" t="s">
        <v>11</v>
      </c>
    </row>
    <row r="65" spans="1:16" ht="21" x14ac:dyDescent="0.5">
      <c r="A65" s="230"/>
      <c r="B65" s="237"/>
      <c r="C65" s="238"/>
      <c r="D65" s="239"/>
      <c r="E65" s="240" t="s">
        <v>121</v>
      </c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</row>
    <row r="66" spans="1:16" ht="30" customHeight="1" x14ac:dyDescent="0.3">
      <c r="A66" s="63">
        <v>1</v>
      </c>
      <c r="B66" s="241" t="s">
        <v>127</v>
      </c>
      <c r="C66" s="242"/>
      <c r="D66" s="243"/>
      <c r="E66" s="53">
        <v>273</v>
      </c>
      <c r="F66" s="53">
        <v>260</v>
      </c>
      <c r="G66" s="53">
        <v>238</v>
      </c>
      <c r="H66" s="53">
        <v>201</v>
      </c>
      <c r="I66" s="53">
        <v>182</v>
      </c>
      <c r="J66" s="53">
        <v>175</v>
      </c>
      <c r="K66" s="53">
        <v>177</v>
      </c>
      <c r="L66" s="53">
        <v>157</v>
      </c>
      <c r="M66" s="53">
        <v>168</v>
      </c>
      <c r="N66" s="53">
        <v>163</v>
      </c>
      <c r="O66" s="53">
        <v>152</v>
      </c>
      <c r="P66" s="53">
        <v>174</v>
      </c>
    </row>
    <row r="67" spans="1:16" ht="30" customHeight="1" x14ac:dyDescent="0.3">
      <c r="A67" s="63">
        <v>2</v>
      </c>
      <c r="B67" s="218" t="s">
        <v>112</v>
      </c>
      <c r="C67" s="220" t="s">
        <v>45</v>
      </c>
      <c r="D67" s="221"/>
      <c r="E67" s="53">
        <v>122</v>
      </c>
      <c r="F67" s="53">
        <v>123</v>
      </c>
      <c r="G67" s="53">
        <v>124</v>
      </c>
      <c r="H67" s="53">
        <v>109</v>
      </c>
      <c r="I67" s="53">
        <v>105</v>
      </c>
      <c r="J67" s="53">
        <v>98</v>
      </c>
      <c r="K67" s="53">
        <v>101</v>
      </c>
      <c r="L67" s="53">
        <v>93</v>
      </c>
      <c r="M67" s="53">
        <v>97</v>
      </c>
      <c r="N67" s="53">
        <v>94</v>
      </c>
      <c r="O67" s="53">
        <v>85</v>
      </c>
      <c r="P67" s="53">
        <v>95</v>
      </c>
    </row>
    <row r="68" spans="1:16" ht="37.5" customHeight="1" x14ac:dyDescent="0.3">
      <c r="A68" s="63">
        <v>3</v>
      </c>
      <c r="B68" s="219"/>
      <c r="C68" s="220" t="s">
        <v>116</v>
      </c>
      <c r="D68" s="221"/>
      <c r="E68" s="53">
        <v>229</v>
      </c>
      <c r="F68" s="53">
        <v>218</v>
      </c>
      <c r="G68" s="53">
        <v>201</v>
      </c>
      <c r="H68" s="53">
        <v>169</v>
      </c>
      <c r="I68" s="53">
        <v>152</v>
      </c>
      <c r="J68" s="53">
        <v>148</v>
      </c>
      <c r="K68" s="53">
        <v>147</v>
      </c>
      <c r="L68" s="53">
        <v>128</v>
      </c>
      <c r="M68" s="53">
        <v>135</v>
      </c>
      <c r="N68" s="53">
        <v>136</v>
      </c>
      <c r="O68" s="53">
        <v>120</v>
      </c>
      <c r="P68" s="53">
        <v>138</v>
      </c>
    </row>
    <row r="69" spans="1:16" ht="30" customHeight="1" x14ac:dyDescent="0.3">
      <c r="A69" s="63">
        <v>4</v>
      </c>
      <c r="B69" s="222" t="s">
        <v>113</v>
      </c>
      <c r="C69" s="223"/>
      <c r="D69" s="61" t="s">
        <v>54</v>
      </c>
      <c r="E69" s="53">
        <v>96</v>
      </c>
      <c r="F69" s="53">
        <v>85</v>
      </c>
      <c r="G69" s="53">
        <v>70</v>
      </c>
      <c r="H69" s="53">
        <v>69</v>
      </c>
      <c r="I69" s="53">
        <v>66</v>
      </c>
      <c r="J69" s="53">
        <v>64</v>
      </c>
      <c r="K69" s="53">
        <v>66</v>
      </c>
      <c r="L69" s="53">
        <v>57</v>
      </c>
      <c r="M69" s="53">
        <v>67</v>
      </c>
      <c r="N69" s="53">
        <v>61</v>
      </c>
      <c r="O69" s="53">
        <v>54</v>
      </c>
      <c r="P69" s="53">
        <v>61</v>
      </c>
    </row>
    <row r="70" spans="1:16" ht="30" customHeight="1" x14ac:dyDescent="0.3">
      <c r="A70" s="63">
        <v>5</v>
      </c>
      <c r="B70" s="224"/>
      <c r="C70" s="225"/>
      <c r="D70" s="62" t="s">
        <v>55</v>
      </c>
      <c r="E70" s="53">
        <v>59</v>
      </c>
      <c r="F70" s="53">
        <v>52</v>
      </c>
      <c r="G70" s="53">
        <v>40</v>
      </c>
      <c r="H70" s="53">
        <v>38</v>
      </c>
      <c r="I70" s="53">
        <v>39</v>
      </c>
      <c r="J70" s="53">
        <v>36</v>
      </c>
      <c r="K70" s="53">
        <v>38</v>
      </c>
      <c r="L70" s="53">
        <v>33</v>
      </c>
      <c r="M70" s="53">
        <v>41</v>
      </c>
      <c r="N70" s="53">
        <v>34</v>
      </c>
      <c r="O70" s="53">
        <v>28</v>
      </c>
      <c r="P70" s="53">
        <v>32</v>
      </c>
    </row>
    <row r="71" spans="1:16" ht="30" customHeight="1" x14ac:dyDescent="0.3">
      <c r="A71" s="63">
        <v>6</v>
      </c>
      <c r="B71" s="224"/>
      <c r="C71" s="225"/>
      <c r="D71" s="61" t="s">
        <v>57</v>
      </c>
      <c r="E71" s="53">
        <v>64</v>
      </c>
      <c r="F71" s="53">
        <v>61</v>
      </c>
      <c r="G71" s="53">
        <v>64</v>
      </c>
      <c r="H71" s="53">
        <v>42</v>
      </c>
      <c r="I71" s="53">
        <v>38</v>
      </c>
      <c r="J71" s="53">
        <v>40</v>
      </c>
      <c r="K71" s="53">
        <v>37</v>
      </c>
      <c r="L71" s="53">
        <v>33</v>
      </c>
      <c r="M71" s="53">
        <v>32</v>
      </c>
      <c r="N71" s="53">
        <v>33</v>
      </c>
      <c r="O71" s="53">
        <v>28</v>
      </c>
      <c r="P71" s="53">
        <v>36</v>
      </c>
    </row>
    <row r="72" spans="1:16" ht="30" customHeight="1" x14ac:dyDescent="0.3">
      <c r="A72" s="63">
        <v>7</v>
      </c>
      <c r="B72" s="226"/>
      <c r="C72" s="227"/>
      <c r="D72" s="61" t="s">
        <v>56</v>
      </c>
      <c r="E72" s="53">
        <v>110</v>
      </c>
      <c r="F72" s="53">
        <v>105</v>
      </c>
      <c r="G72" s="53">
        <v>98</v>
      </c>
      <c r="H72" s="53">
        <v>83</v>
      </c>
      <c r="I72" s="53">
        <v>70</v>
      </c>
      <c r="J72" s="53">
        <v>63</v>
      </c>
      <c r="K72" s="53">
        <v>52</v>
      </c>
      <c r="L72" s="53">
        <v>44</v>
      </c>
      <c r="M72" s="53">
        <v>47</v>
      </c>
      <c r="N72" s="53">
        <v>50</v>
      </c>
      <c r="O72" s="53">
        <v>43</v>
      </c>
      <c r="P72" s="53">
        <v>53</v>
      </c>
    </row>
    <row r="75" spans="1:16" ht="25.2" x14ac:dyDescent="0.6">
      <c r="A75" s="228" t="s">
        <v>115</v>
      </c>
      <c r="B75" s="231" t="s">
        <v>40</v>
      </c>
      <c r="C75" s="232"/>
      <c r="D75" s="233"/>
      <c r="E75" s="200" t="s">
        <v>41</v>
      </c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1"/>
    </row>
    <row r="76" spans="1:16" ht="21" x14ac:dyDescent="0.5">
      <c r="A76" s="229"/>
      <c r="B76" s="234"/>
      <c r="C76" s="235"/>
      <c r="D76" s="236"/>
      <c r="E76" s="55" t="s">
        <v>0</v>
      </c>
      <c r="F76" s="54" t="s">
        <v>1</v>
      </c>
      <c r="G76" s="54" t="s">
        <v>2</v>
      </c>
      <c r="H76" s="54" t="s">
        <v>3</v>
      </c>
      <c r="I76" s="54" t="s">
        <v>4</v>
      </c>
      <c r="J76" s="54" t="s">
        <v>5</v>
      </c>
      <c r="K76" s="54" t="s">
        <v>6</v>
      </c>
      <c r="L76" s="54" t="s">
        <v>7</v>
      </c>
      <c r="M76" s="54" t="s">
        <v>8</v>
      </c>
      <c r="N76" s="54" t="s">
        <v>9</v>
      </c>
      <c r="O76" s="54" t="s">
        <v>10</v>
      </c>
      <c r="P76" s="54" t="s">
        <v>11</v>
      </c>
    </row>
    <row r="77" spans="1:16" ht="21" x14ac:dyDescent="0.5">
      <c r="A77" s="230"/>
      <c r="B77" s="237"/>
      <c r="C77" s="238"/>
      <c r="D77" s="239"/>
      <c r="E77" s="240" t="s">
        <v>122</v>
      </c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</row>
    <row r="78" spans="1:16" ht="30" customHeight="1" x14ac:dyDescent="0.3">
      <c r="A78" s="63">
        <v>1</v>
      </c>
      <c r="B78" s="241" t="s">
        <v>127</v>
      </c>
      <c r="C78" s="242"/>
      <c r="D78" s="243"/>
      <c r="E78" s="53">
        <v>199</v>
      </c>
      <c r="F78" s="53">
        <v>205</v>
      </c>
      <c r="G78" s="53">
        <v>200</v>
      </c>
      <c r="H78" s="53">
        <v>184</v>
      </c>
      <c r="I78" s="53">
        <v>184</v>
      </c>
      <c r="J78" s="53">
        <v>172</v>
      </c>
      <c r="K78" s="53">
        <v>166</v>
      </c>
      <c r="L78" s="53">
        <v>159</v>
      </c>
      <c r="M78" s="53">
        <v>163</v>
      </c>
      <c r="N78" s="53">
        <v>160</v>
      </c>
      <c r="O78" s="53">
        <v>161</v>
      </c>
      <c r="P78" s="53">
        <v>168</v>
      </c>
    </row>
    <row r="79" spans="1:16" ht="30" customHeight="1" x14ac:dyDescent="0.3">
      <c r="A79" s="63">
        <v>2</v>
      </c>
      <c r="B79" s="218" t="s">
        <v>112</v>
      </c>
      <c r="C79" s="220" t="s">
        <v>45</v>
      </c>
      <c r="D79" s="221"/>
      <c r="E79" s="53">
        <v>112</v>
      </c>
      <c r="F79" s="53">
        <v>115</v>
      </c>
      <c r="G79" s="53">
        <v>113</v>
      </c>
      <c r="H79" s="53">
        <v>101</v>
      </c>
      <c r="I79" s="53">
        <v>101</v>
      </c>
      <c r="J79" s="53">
        <v>93</v>
      </c>
      <c r="K79" s="53">
        <v>90</v>
      </c>
      <c r="L79" s="53">
        <v>87</v>
      </c>
      <c r="M79" s="53">
        <v>88</v>
      </c>
      <c r="N79" s="53">
        <v>89</v>
      </c>
      <c r="O79" s="53">
        <v>93</v>
      </c>
      <c r="P79" s="53">
        <v>95</v>
      </c>
    </row>
    <row r="80" spans="1:16" ht="37.5" customHeight="1" x14ac:dyDescent="0.3">
      <c r="A80" s="63">
        <v>3</v>
      </c>
      <c r="B80" s="219"/>
      <c r="C80" s="220" t="s">
        <v>116</v>
      </c>
      <c r="D80" s="221"/>
      <c r="E80" s="53">
        <v>177</v>
      </c>
      <c r="F80" s="53">
        <v>182</v>
      </c>
      <c r="G80" s="53">
        <v>180</v>
      </c>
      <c r="H80" s="53">
        <v>161</v>
      </c>
      <c r="I80" s="53">
        <v>163</v>
      </c>
      <c r="J80" s="53">
        <v>153</v>
      </c>
      <c r="K80" s="53">
        <v>146</v>
      </c>
      <c r="L80" s="53">
        <v>135</v>
      </c>
      <c r="M80" s="53">
        <v>141</v>
      </c>
      <c r="N80" s="53">
        <v>136</v>
      </c>
      <c r="O80" s="53">
        <v>138</v>
      </c>
      <c r="P80" s="53">
        <v>146</v>
      </c>
    </row>
    <row r="81" spans="1:16" ht="30" customHeight="1" x14ac:dyDescent="0.3">
      <c r="A81" s="63">
        <v>4</v>
      </c>
      <c r="B81" s="222" t="s">
        <v>113</v>
      </c>
      <c r="C81" s="223"/>
      <c r="D81" s="61" t="s">
        <v>54</v>
      </c>
      <c r="E81" s="53">
        <v>58</v>
      </c>
      <c r="F81" s="53">
        <v>67</v>
      </c>
      <c r="G81" s="53">
        <v>67</v>
      </c>
      <c r="H81" s="53">
        <v>59</v>
      </c>
      <c r="I81" s="53">
        <v>63</v>
      </c>
      <c r="J81" s="53">
        <v>57</v>
      </c>
      <c r="K81" s="53">
        <v>55</v>
      </c>
      <c r="L81" s="53">
        <v>52</v>
      </c>
      <c r="M81" s="53">
        <v>54</v>
      </c>
      <c r="N81" s="53">
        <v>53</v>
      </c>
      <c r="O81" s="53">
        <v>54</v>
      </c>
      <c r="P81" s="53">
        <v>57</v>
      </c>
    </row>
    <row r="82" spans="1:16" ht="30" customHeight="1" x14ac:dyDescent="0.3">
      <c r="A82" s="63">
        <v>5</v>
      </c>
      <c r="B82" s="224"/>
      <c r="C82" s="225"/>
      <c r="D82" s="62" t="s">
        <v>55</v>
      </c>
      <c r="E82" s="53">
        <v>29</v>
      </c>
      <c r="F82" s="53">
        <v>32</v>
      </c>
      <c r="G82" s="53">
        <v>30</v>
      </c>
      <c r="H82" s="53">
        <v>27</v>
      </c>
      <c r="I82" s="53">
        <v>30</v>
      </c>
      <c r="J82" s="53">
        <v>27</v>
      </c>
      <c r="K82" s="53">
        <v>23</v>
      </c>
      <c r="L82" s="53">
        <v>24</v>
      </c>
      <c r="M82" s="53">
        <v>28</v>
      </c>
      <c r="N82" s="53">
        <v>29</v>
      </c>
      <c r="O82" s="53">
        <v>25</v>
      </c>
      <c r="P82" s="53">
        <v>27</v>
      </c>
    </row>
    <row r="83" spans="1:16" ht="30" customHeight="1" x14ac:dyDescent="0.3">
      <c r="A83" s="63">
        <v>6</v>
      </c>
      <c r="B83" s="224"/>
      <c r="C83" s="225"/>
      <c r="D83" s="61" t="s">
        <v>57</v>
      </c>
      <c r="E83" s="53">
        <v>70</v>
      </c>
      <c r="F83" s="53">
        <v>66</v>
      </c>
      <c r="G83" s="53">
        <v>66</v>
      </c>
      <c r="H83" s="53">
        <v>56</v>
      </c>
      <c r="I83" s="53">
        <v>56</v>
      </c>
      <c r="J83" s="53">
        <v>56</v>
      </c>
      <c r="K83" s="53">
        <v>50</v>
      </c>
      <c r="L83" s="53">
        <v>47</v>
      </c>
      <c r="M83" s="53">
        <v>48</v>
      </c>
      <c r="N83" s="53">
        <v>46</v>
      </c>
      <c r="O83" s="53">
        <v>42</v>
      </c>
      <c r="P83" s="53">
        <v>44</v>
      </c>
    </row>
    <row r="84" spans="1:16" ht="30" customHeight="1" x14ac:dyDescent="0.3">
      <c r="A84" s="63">
        <v>7</v>
      </c>
      <c r="B84" s="226"/>
      <c r="C84" s="227"/>
      <c r="D84" s="61" t="s">
        <v>56</v>
      </c>
      <c r="E84" s="53">
        <v>111</v>
      </c>
      <c r="F84" s="53">
        <v>108</v>
      </c>
      <c r="G84" s="53">
        <v>104</v>
      </c>
      <c r="H84" s="53">
        <v>91</v>
      </c>
      <c r="I84" s="53">
        <v>87</v>
      </c>
      <c r="J84" s="53">
        <v>82</v>
      </c>
      <c r="K84" s="53">
        <v>78</v>
      </c>
      <c r="L84" s="53">
        <v>66</v>
      </c>
      <c r="M84" s="53">
        <v>66</v>
      </c>
      <c r="N84" s="53">
        <v>64</v>
      </c>
      <c r="O84" s="53">
        <v>69</v>
      </c>
      <c r="P84" s="53">
        <v>73</v>
      </c>
    </row>
    <row r="87" spans="1:16" ht="25.2" x14ac:dyDescent="0.6">
      <c r="A87" s="228" t="s">
        <v>115</v>
      </c>
      <c r="B87" s="231" t="s">
        <v>40</v>
      </c>
      <c r="C87" s="232"/>
      <c r="D87" s="233"/>
      <c r="E87" s="200" t="s">
        <v>41</v>
      </c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1"/>
    </row>
    <row r="88" spans="1:16" ht="21" x14ac:dyDescent="0.5">
      <c r="A88" s="229"/>
      <c r="B88" s="234"/>
      <c r="C88" s="235"/>
      <c r="D88" s="236"/>
      <c r="E88" s="55" t="s">
        <v>0</v>
      </c>
      <c r="F88" s="54" t="s">
        <v>1</v>
      </c>
      <c r="G88" s="54" t="s">
        <v>2</v>
      </c>
      <c r="H88" s="54" t="s">
        <v>3</v>
      </c>
      <c r="I88" s="54" t="s">
        <v>4</v>
      </c>
      <c r="J88" s="54" t="s">
        <v>5</v>
      </c>
      <c r="K88" s="54" t="s">
        <v>6</v>
      </c>
      <c r="L88" s="54" t="s">
        <v>7</v>
      </c>
      <c r="M88" s="54" t="s">
        <v>8</v>
      </c>
      <c r="N88" s="54" t="s">
        <v>9</v>
      </c>
      <c r="O88" s="54" t="s">
        <v>10</v>
      </c>
      <c r="P88" s="54" t="s">
        <v>11</v>
      </c>
    </row>
    <row r="89" spans="1:16" ht="21" x14ac:dyDescent="0.5">
      <c r="A89" s="230"/>
      <c r="B89" s="237"/>
      <c r="C89" s="238"/>
      <c r="D89" s="239"/>
      <c r="E89" s="240" t="s">
        <v>123</v>
      </c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</row>
    <row r="90" spans="1:16" ht="30" customHeight="1" x14ac:dyDescent="0.3">
      <c r="A90" s="63">
        <v>1</v>
      </c>
      <c r="B90" s="241" t="s">
        <v>127</v>
      </c>
      <c r="C90" s="242"/>
      <c r="D90" s="243"/>
      <c r="E90" s="53">
        <v>240</v>
      </c>
      <c r="F90" s="53">
        <v>236</v>
      </c>
      <c r="G90" s="53">
        <v>226</v>
      </c>
      <c r="H90" s="53">
        <v>211</v>
      </c>
      <c r="I90" s="53">
        <v>202</v>
      </c>
      <c r="J90" s="53">
        <v>175</v>
      </c>
      <c r="K90" s="53">
        <v>147</v>
      </c>
      <c r="L90" s="53">
        <v>142</v>
      </c>
      <c r="M90" s="53">
        <v>146</v>
      </c>
      <c r="N90" s="152">
        <v>133</v>
      </c>
      <c r="O90" s="53">
        <v>144</v>
      </c>
      <c r="P90" s="53">
        <v>145</v>
      </c>
    </row>
    <row r="91" spans="1:16" ht="30" customHeight="1" x14ac:dyDescent="0.3">
      <c r="A91" s="63">
        <v>2</v>
      </c>
      <c r="B91" s="218" t="s">
        <v>112</v>
      </c>
      <c r="C91" s="220" t="s">
        <v>45</v>
      </c>
      <c r="D91" s="221"/>
      <c r="E91" s="53">
        <v>129</v>
      </c>
      <c r="F91" s="53">
        <v>130</v>
      </c>
      <c r="G91" s="53">
        <v>133</v>
      </c>
      <c r="H91" s="53">
        <v>126</v>
      </c>
      <c r="I91" s="53">
        <v>126</v>
      </c>
      <c r="J91" s="53">
        <v>107</v>
      </c>
      <c r="K91" s="53">
        <v>100</v>
      </c>
      <c r="L91" s="53">
        <v>90</v>
      </c>
      <c r="M91" s="53">
        <v>95</v>
      </c>
      <c r="N91" s="53">
        <v>83</v>
      </c>
      <c r="O91" s="53">
        <v>90</v>
      </c>
      <c r="P91" s="53">
        <v>87</v>
      </c>
    </row>
    <row r="92" spans="1:16" ht="36.75" customHeight="1" x14ac:dyDescent="0.3">
      <c r="A92" s="63">
        <v>3</v>
      </c>
      <c r="B92" s="219"/>
      <c r="C92" s="220" t="s">
        <v>116</v>
      </c>
      <c r="D92" s="221"/>
      <c r="E92" s="53">
        <v>203</v>
      </c>
      <c r="F92" s="53">
        <v>200</v>
      </c>
      <c r="G92" s="53">
        <v>193</v>
      </c>
      <c r="H92" s="53">
        <v>181</v>
      </c>
      <c r="I92" s="53">
        <v>176</v>
      </c>
      <c r="J92" s="53">
        <v>152</v>
      </c>
      <c r="K92" s="53">
        <v>125</v>
      </c>
      <c r="L92" s="53">
        <v>119</v>
      </c>
      <c r="M92" s="53">
        <v>123</v>
      </c>
      <c r="N92" s="53">
        <v>115</v>
      </c>
      <c r="O92" s="53">
        <v>121</v>
      </c>
      <c r="P92" s="53">
        <v>122</v>
      </c>
    </row>
    <row r="93" spans="1:16" ht="30" customHeight="1" x14ac:dyDescent="0.3">
      <c r="A93" s="63">
        <v>4</v>
      </c>
      <c r="B93" s="222" t="s">
        <v>113</v>
      </c>
      <c r="C93" s="223"/>
      <c r="D93" s="61" t="s">
        <v>54</v>
      </c>
      <c r="E93" s="53">
        <v>88</v>
      </c>
      <c r="F93" s="53">
        <v>86</v>
      </c>
      <c r="G93" s="53">
        <v>82</v>
      </c>
      <c r="H93" s="53">
        <v>77</v>
      </c>
      <c r="I93" s="53">
        <v>71</v>
      </c>
      <c r="J93" s="53">
        <v>58</v>
      </c>
      <c r="K93" s="53">
        <v>47</v>
      </c>
      <c r="L93" s="53">
        <v>46</v>
      </c>
      <c r="M93" s="53">
        <v>47</v>
      </c>
      <c r="N93" s="53">
        <v>46</v>
      </c>
      <c r="O93" s="53">
        <v>53</v>
      </c>
      <c r="P93" s="53">
        <v>53</v>
      </c>
    </row>
    <row r="94" spans="1:16" ht="30" customHeight="1" x14ac:dyDescent="0.3">
      <c r="A94" s="63">
        <v>5</v>
      </c>
      <c r="B94" s="224"/>
      <c r="C94" s="225"/>
      <c r="D94" s="62" t="s">
        <v>55</v>
      </c>
      <c r="E94" s="53">
        <v>55</v>
      </c>
      <c r="F94" s="53">
        <v>50</v>
      </c>
      <c r="G94" s="53">
        <v>49</v>
      </c>
      <c r="H94" s="53">
        <v>45</v>
      </c>
      <c r="I94" s="53">
        <v>44</v>
      </c>
      <c r="J94" s="53">
        <v>32</v>
      </c>
      <c r="K94" s="53">
        <v>25</v>
      </c>
      <c r="L94" s="53">
        <v>28</v>
      </c>
      <c r="M94" s="53">
        <v>31</v>
      </c>
      <c r="N94" s="53">
        <v>29</v>
      </c>
      <c r="O94" s="53">
        <v>38</v>
      </c>
      <c r="P94" s="53">
        <v>35</v>
      </c>
    </row>
    <row r="95" spans="1:16" ht="30" customHeight="1" x14ac:dyDescent="0.3">
      <c r="A95" s="63">
        <v>6</v>
      </c>
      <c r="B95" s="224"/>
      <c r="C95" s="225"/>
      <c r="D95" s="61" t="s">
        <v>57</v>
      </c>
      <c r="E95" s="53">
        <v>49</v>
      </c>
      <c r="F95" s="53">
        <v>51</v>
      </c>
      <c r="G95" s="53">
        <v>54</v>
      </c>
      <c r="H95" s="53">
        <v>48</v>
      </c>
      <c r="I95" s="53">
        <v>48</v>
      </c>
      <c r="J95" s="53">
        <v>44</v>
      </c>
      <c r="K95" s="53">
        <v>34</v>
      </c>
      <c r="L95" s="53">
        <v>35</v>
      </c>
      <c r="M95" s="53">
        <v>36</v>
      </c>
      <c r="N95" s="53">
        <v>31</v>
      </c>
      <c r="O95" s="53">
        <v>30</v>
      </c>
      <c r="P95" s="53">
        <v>31</v>
      </c>
    </row>
    <row r="96" spans="1:16" ht="30" customHeight="1" x14ac:dyDescent="0.3">
      <c r="A96" s="63">
        <v>7</v>
      </c>
      <c r="B96" s="226"/>
      <c r="C96" s="227"/>
      <c r="D96" s="61" t="s">
        <v>56</v>
      </c>
      <c r="E96" s="53">
        <v>121</v>
      </c>
      <c r="F96" s="53">
        <v>115</v>
      </c>
      <c r="G96" s="53">
        <v>116</v>
      </c>
      <c r="H96" s="53">
        <v>105</v>
      </c>
      <c r="I96" s="53">
        <v>103</v>
      </c>
      <c r="J96" s="53">
        <v>82</v>
      </c>
      <c r="K96" s="53">
        <v>57</v>
      </c>
      <c r="L96" s="53">
        <v>49</v>
      </c>
      <c r="M96" s="53">
        <v>46</v>
      </c>
      <c r="N96" s="53">
        <v>47</v>
      </c>
      <c r="O96" s="53">
        <v>46</v>
      </c>
      <c r="P96" s="53">
        <v>51</v>
      </c>
    </row>
    <row r="99" spans="1:18" ht="25.2" x14ac:dyDescent="0.6">
      <c r="A99" s="228" t="s">
        <v>115</v>
      </c>
      <c r="B99" s="231" t="s">
        <v>40</v>
      </c>
      <c r="C99" s="232"/>
      <c r="D99" s="233"/>
      <c r="E99" s="200" t="s">
        <v>41</v>
      </c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1"/>
    </row>
    <row r="100" spans="1:18" ht="21" x14ac:dyDescent="0.5">
      <c r="A100" s="229"/>
      <c r="B100" s="234"/>
      <c r="C100" s="235"/>
      <c r="D100" s="236"/>
      <c r="E100" s="55" t="s">
        <v>0</v>
      </c>
      <c r="F100" s="54" t="s">
        <v>1</v>
      </c>
      <c r="G100" s="54" t="s">
        <v>2</v>
      </c>
      <c r="H100" s="54" t="s">
        <v>3</v>
      </c>
      <c r="I100" s="54" t="s">
        <v>4</v>
      </c>
      <c r="J100" s="54" t="s">
        <v>5</v>
      </c>
      <c r="K100" s="54" t="s">
        <v>6</v>
      </c>
      <c r="L100" s="54" t="s">
        <v>7</v>
      </c>
      <c r="M100" s="54" t="s">
        <v>8</v>
      </c>
      <c r="N100" s="54" t="s">
        <v>9</v>
      </c>
      <c r="O100" s="54" t="s">
        <v>10</v>
      </c>
      <c r="P100" s="54" t="s">
        <v>11</v>
      </c>
    </row>
    <row r="101" spans="1:18" ht="21" x14ac:dyDescent="0.5">
      <c r="A101" s="230"/>
      <c r="B101" s="237"/>
      <c r="C101" s="238"/>
      <c r="D101" s="239"/>
      <c r="E101" s="240" t="s">
        <v>124</v>
      </c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</row>
    <row r="102" spans="1:18" ht="30" customHeight="1" x14ac:dyDescent="0.3">
      <c r="A102" s="63">
        <v>1</v>
      </c>
      <c r="B102" s="241" t="s">
        <v>127</v>
      </c>
      <c r="C102" s="242"/>
      <c r="D102" s="243"/>
      <c r="E102" s="53">
        <v>1195</v>
      </c>
      <c r="F102" s="53">
        <v>1188</v>
      </c>
      <c r="G102" s="53">
        <v>1124</v>
      </c>
      <c r="H102" s="53">
        <v>1048</v>
      </c>
      <c r="I102" s="53">
        <v>990</v>
      </c>
      <c r="J102" s="53">
        <v>844</v>
      </c>
      <c r="K102" s="53">
        <v>816</v>
      </c>
      <c r="L102" s="53">
        <v>749</v>
      </c>
      <c r="M102" s="53">
        <v>746</v>
      </c>
      <c r="N102" s="53">
        <v>736</v>
      </c>
      <c r="O102" s="53">
        <v>761</v>
      </c>
      <c r="P102" s="53">
        <v>787</v>
      </c>
    </row>
    <row r="103" spans="1:18" ht="30" customHeight="1" x14ac:dyDescent="0.3">
      <c r="A103" s="63">
        <v>2</v>
      </c>
      <c r="B103" s="218" t="s">
        <v>112</v>
      </c>
      <c r="C103" s="220" t="s">
        <v>45</v>
      </c>
      <c r="D103" s="221"/>
      <c r="E103" s="53">
        <v>614</v>
      </c>
      <c r="F103" s="53">
        <v>606</v>
      </c>
      <c r="G103" s="53">
        <v>574</v>
      </c>
      <c r="H103" s="53">
        <v>555</v>
      </c>
      <c r="I103" s="53">
        <v>517</v>
      </c>
      <c r="J103" s="53">
        <v>452</v>
      </c>
      <c r="K103" s="53">
        <v>457</v>
      </c>
      <c r="L103" s="53">
        <v>418</v>
      </c>
      <c r="M103" s="53">
        <v>408</v>
      </c>
      <c r="N103" s="53">
        <v>386</v>
      </c>
      <c r="O103" s="53">
        <v>399</v>
      </c>
      <c r="P103" s="53">
        <v>407</v>
      </c>
    </row>
    <row r="104" spans="1:18" ht="40.5" customHeight="1" x14ac:dyDescent="0.3">
      <c r="A104" s="63">
        <v>3</v>
      </c>
      <c r="B104" s="219"/>
      <c r="C104" s="220" t="s">
        <v>116</v>
      </c>
      <c r="D104" s="221"/>
      <c r="E104" s="53">
        <v>1075</v>
      </c>
      <c r="F104" s="53">
        <v>1054</v>
      </c>
      <c r="G104" s="53">
        <v>995</v>
      </c>
      <c r="H104" s="53">
        <v>927</v>
      </c>
      <c r="I104" s="53">
        <v>874</v>
      </c>
      <c r="J104" s="53">
        <v>745</v>
      </c>
      <c r="K104" s="53">
        <v>714</v>
      </c>
      <c r="L104" s="53">
        <v>637</v>
      </c>
      <c r="M104" s="53">
        <v>644</v>
      </c>
      <c r="N104" s="53">
        <v>635</v>
      </c>
      <c r="O104" s="53">
        <v>654</v>
      </c>
      <c r="P104" s="53">
        <v>668</v>
      </c>
    </row>
    <row r="105" spans="1:18" ht="30" customHeight="1" x14ac:dyDescent="0.3">
      <c r="A105" s="63">
        <v>4</v>
      </c>
      <c r="B105" s="222" t="s">
        <v>113</v>
      </c>
      <c r="C105" s="223"/>
      <c r="D105" s="61" t="s">
        <v>54</v>
      </c>
      <c r="E105" s="53">
        <v>384</v>
      </c>
      <c r="F105" s="53">
        <v>376</v>
      </c>
      <c r="G105" s="53">
        <v>346</v>
      </c>
      <c r="H105" s="53">
        <v>312</v>
      </c>
      <c r="I105" s="53">
        <v>294</v>
      </c>
      <c r="J105" s="53">
        <v>222</v>
      </c>
      <c r="K105" s="53">
        <v>225</v>
      </c>
      <c r="L105" s="53">
        <v>217</v>
      </c>
      <c r="M105" s="53">
        <v>227</v>
      </c>
      <c r="N105" s="53">
        <v>230</v>
      </c>
      <c r="O105" s="53">
        <v>246</v>
      </c>
      <c r="P105" s="53">
        <v>241</v>
      </c>
    </row>
    <row r="106" spans="1:18" ht="30" customHeight="1" x14ac:dyDescent="0.3">
      <c r="A106" s="63">
        <v>5</v>
      </c>
      <c r="B106" s="224"/>
      <c r="C106" s="225"/>
      <c r="D106" s="62" t="s">
        <v>55</v>
      </c>
      <c r="E106" s="53">
        <v>217</v>
      </c>
      <c r="F106" s="53">
        <v>215</v>
      </c>
      <c r="G106" s="53">
        <v>197</v>
      </c>
      <c r="H106" s="53">
        <v>164</v>
      </c>
      <c r="I106" s="53">
        <v>155</v>
      </c>
      <c r="J106" s="53">
        <v>109</v>
      </c>
      <c r="K106" s="53">
        <v>107</v>
      </c>
      <c r="L106" s="53">
        <v>109</v>
      </c>
      <c r="M106" s="53">
        <v>118</v>
      </c>
      <c r="N106" s="53">
        <v>123</v>
      </c>
      <c r="O106" s="53">
        <v>137</v>
      </c>
      <c r="P106" s="53">
        <v>130</v>
      </c>
    </row>
    <row r="107" spans="1:18" ht="30" customHeight="1" x14ac:dyDescent="0.3">
      <c r="A107" s="63">
        <v>6</v>
      </c>
      <c r="B107" s="224"/>
      <c r="C107" s="225"/>
      <c r="D107" s="61" t="s">
        <v>57</v>
      </c>
      <c r="E107" s="53">
        <v>353</v>
      </c>
      <c r="F107" s="53">
        <v>356</v>
      </c>
      <c r="G107" s="53">
        <v>341</v>
      </c>
      <c r="H107" s="53">
        <v>324</v>
      </c>
      <c r="I107" s="53">
        <v>312</v>
      </c>
      <c r="J107" s="53">
        <v>280</v>
      </c>
      <c r="K107" s="53">
        <v>258</v>
      </c>
      <c r="L107" s="53">
        <v>218</v>
      </c>
      <c r="M107" s="53">
        <v>216</v>
      </c>
      <c r="N107" s="53">
        <v>212</v>
      </c>
      <c r="O107" s="53">
        <v>214</v>
      </c>
      <c r="P107" s="53">
        <v>229</v>
      </c>
    </row>
    <row r="108" spans="1:18" ht="30" customHeight="1" x14ac:dyDescent="0.3">
      <c r="A108" s="63">
        <v>7</v>
      </c>
      <c r="B108" s="226"/>
      <c r="C108" s="227"/>
      <c r="D108" s="61" t="s">
        <v>56</v>
      </c>
      <c r="E108" s="53">
        <v>610</v>
      </c>
      <c r="F108" s="53">
        <v>599</v>
      </c>
      <c r="G108" s="53">
        <v>562</v>
      </c>
      <c r="H108" s="53">
        <v>541</v>
      </c>
      <c r="I108" s="53">
        <v>498</v>
      </c>
      <c r="J108" s="53">
        <v>423</v>
      </c>
      <c r="K108" s="53">
        <v>385</v>
      </c>
      <c r="L108" s="53">
        <v>308</v>
      </c>
      <c r="M108" s="53">
        <v>305</v>
      </c>
      <c r="N108" s="53">
        <v>302</v>
      </c>
      <c r="O108" s="53">
        <v>311</v>
      </c>
      <c r="P108" s="53">
        <v>337</v>
      </c>
      <c r="R108" s="56"/>
    </row>
    <row r="109" spans="1:18" x14ac:dyDescent="0.3">
      <c r="E109" s="56"/>
      <c r="F109" s="56"/>
    </row>
    <row r="110" spans="1:18" x14ac:dyDescent="0.3">
      <c r="E110" s="56"/>
    </row>
    <row r="111" spans="1:18" ht="25.2" x14ac:dyDescent="0.6">
      <c r="A111" s="228" t="s">
        <v>115</v>
      </c>
      <c r="B111" s="231" t="s">
        <v>40</v>
      </c>
      <c r="C111" s="232"/>
      <c r="D111" s="233"/>
      <c r="E111" s="200" t="s">
        <v>41</v>
      </c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1"/>
    </row>
    <row r="112" spans="1:18" ht="21" x14ac:dyDescent="0.5">
      <c r="A112" s="229"/>
      <c r="B112" s="234"/>
      <c r="C112" s="235"/>
      <c r="D112" s="236"/>
      <c r="E112" s="55" t="s">
        <v>0</v>
      </c>
      <c r="F112" s="54" t="s">
        <v>1</v>
      </c>
      <c r="G112" s="54" t="s">
        <v>2</v>
      </c>
      <c r="H112" s="54" t="s">
        <v>3</v>
      </c>
      <c r="I112" s="54" t="s">
        <v>4</v>
      </c>
      <c r="J112" s="54" t="s">
        <v>5</v>
      </c>
      <c r="K112" s="54" t="s">
        <v>6</v>
      </c>
      <c r="L112" s="54" t="s">
        <v>7</v>
      </c>
      <c r="M112" s="54" t="s">
        <v>8</v>
      </c>
      <c r="N112" s="54" t="s">
        <v>9</v>
      </c>
      <c r="O112" s="54" t="s">
        <v>10</v>
      </c>
      <c r="P112" s="54" t="s">
        <v>11</v>
      </c>
    </row>
    <row r="113" spans="1:16" ht="21" x14ac:dyDescent="0.5">
      <c r="A113" s="230"/>
      <c r="B113" s="237"/>
      <c r="C113" s="238"/>
      <c r="D113" s="239"/>
      <c r="E113" s="240" t="s">
        <v>125</v>
      </c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</row>
    <row r="114" spans="1:16" ht="30" customHeight="1" x14ac:dyDescent="0.3">
      <c r="A114" s="63">
        <v>1</v>
      </c>
      <c r="B114" s="241" t="s">
        <v>127</v>
      </c>
      <c r="C114" s="242"/>
      <c r="D114" s="243"/>
      <c r="E114" s="53">
        <v>391</v>
      </c>
      <c r="F114" s="53">
        <v>387</v>
      </c>
      <c r="G114" s="53">
        <v>364</v>
      </c>
      <c r="H114" s="53">
        <v>327</v>
      </c>
      <c r="I114" s="53">
        <v>289</v>
      </c>
      <c r="J114" s="53">
        <v>272</v>
      </c>
      <c r="K114" s="53">
        <v>260</v>
      </c>
      <c r="L114" s="53">
        <v>236</v>
      </c>
      <c r="M114" s="53">
        <v>243</v>
      </c>
      <c r="N114" s="53">
        <v>252</v>
      </c>
      <c r="O114" s="53">
        <v>255</v>
      </c>
      <c r="P114" s="53">
        <v>274</v>
      </c>
    </row>
    <row r="115" spans="1:16" ht="30" customHeight="1" x14ac:dyDescent="0.3">
      <c r="A115" s="63">
        <v>2</v>
      </c>
      <c r="B115" s="218" t="s">
        <v>112</v>
      </c>
      <c r="C115" s="220" t="s">
        <v>45</v>
      </c>
      <c r="D115" s="221"/>
      <c r="E115" s="53">
        <v>212</v>
      </c>
      <c r="F115" s="53">
        <v>203</v>
      </c>
      <c r="G115" s="53">
        <v>192</v>
      </c>
      <c r="H115" s="53">
        <v>176</v>
      </c>
      <c r="I115" s="53">
        <v>153</v>
      </c>
      <c r="J115" s="53">
        <v>143</v>
      </c>
      <c r="K115" s="53">
        <v>140</v>
      </c>
      <c r="L115" s="53">
        <v>130</v>
      </c>
      <c r="M115" s="53">
        <v>132</v>
      </c>
      <c r="N115" s="53">
        <v>133</v>
      </c>
      <c r="O115" s="53">
        <v>128</v>
      </c>
      <c r="P115" s="53">
        <v>140</v>
      </c>
    </row>
    <row r="116" spans="1:16" ht="36.75" customHeight="1" x14ac:dyDescent="0.3">
      <c r="A116" s="63">
        <v>3</v>
      </c>
      <c r="B116" s="219"/>
      <c r="C116" s="220" t="s">
        <v>116</v>
      </c>
      <c r="D116" s="221"/>
      <c r="E116" s="53">
        <v>323</v>
      </c>
      <c r="F116" s="53">
        <v>318</v>
      </c>
      <c r="G116" s="53">
        <v>302</v>
      </c>
      <c r="H116" s="53">
        <v>275</v>
      </c>
      <c r="I116" s="53">
        <v>252</v>
      </c>
      <c r="J116" s="53">
        <v>232</v>
      </c>
      <c r="K116" s="53">
        <v>218</v>
      </c>
      <c r="L116" s="53">
        <v>204</v>
      </c>
      <c r="M116" s="53">
        <v>209</v>
      </c>
      <c r="N116" s="53">
        <v>217</v>
      </c>
      <c r="O116" s="53">
        <v>222</v>
      </c>
      <c r="P116" s="53">
        <v>233</v>
      </c>
    </row>
    <row r="117" spans="1:16" ht="30" customHeight="1" x14ac:dyDescent="0.3">
      <c r="A117" s="63">
        <v>4</v>
      </c>
      <c r="B117" s="222" t="s">
        <v>113</v>
      </c>
      <c r="C117" s="223"/>
      <c r="D117" s="61" t="s">
        <v>54</v>
      </c>
      <c r="E117" s="53">
        <v>146</v>
      </c>
      <c r="F117" s="53">
        <v>140</v>
      </c>
      <c r="G117" s="53">
        <v>138</v>
      </c>
      <c r="H117" s="53">
        <v>121</v>
      </c>
      <c r="I117" s="53">
        <v>106</v>
      </c>
      <c r="J117" s="53">
        <v>94</v>
      </c>
      <c r="K117" s="53">
        <v>88</v>
      </c>
      <c r="L117" s="53">
        <v>88</v>
      </c>
      <c r="M117" s="53">
        <v>90</v>
      </c>
      <c r="N117" s="53">
        <v>94</v>
      </c>
      <c r="O117" s="53">
        <v>96</v>
      </c>
      <c r="P117" s="53">
        <v>105</v>
      </c>
    </row>
    <row r="118" spans="1:16" ht="30" customHeight="1" x14ac:dyDescent="0.3">
      <c r="A118" s="63">
        <v>5</v>
      </c>
      <c r="B118" s="224"/>
      <c r="C118" s="225"/>
      <c r="D118" s="62" t="s">
        <v>55</v>
      </c>
      <c r="E118" s="53">
        <v>85</v>
      </c>
      <c r="F118" s="53">
        <v>82</v>
      </c>
      <c r="G118" s="53">
        <v>79</v>
      </c>
      <c r="H118" s="53">
        <v>73</v>
      </c>
      <c r="I118" s="53">
        <v>59</v>
      </c>
      <c r="J118" s="53">
        <v>42</v>
      </c>
      <c r="K118" s="53">
        <v>39</v>
      </c>
      <c r="L118" s="53">
        <v>39</v>
      </c>
      <c r="M118" s="53">
        <v>43</v>
      </c>
      <c r="N118" s="53">
        <v>49</v>
      </c>
      <c r="O118" s="53">
        <v>55</v>
      </c>
      <c r="P118" s="53">
        <v>57</v>
      </c>
    </row>
    <row r="119" spans="1:16" ht="30" customHeight="1" x14ac:dyDescent="0.3">
      <c r="A119" s="63">
        <v>6</v>
      </c>
      <c r="B119" s="224"/>
      <c r="C119" s="225"/>
      <c r="D119" s="61" t="s">
        <v>57</v>
      </c>
      <c r="E119" s="53">
        <v>76</v>
      </c>
      <c r="F119" s="53">
        <v>82</v>
      </c>
      <c r="G119" s="53">
        <v>73</v>
      </c>
      <c r="H119" s="53">
        <v>64</v>
      </c>
      <c r="I119" s="53">
        <v>62</v>
      </c>
      <c r="J119" s="53">
        <v>56</v>
      </c>
      <c r="K119" s="53">
        <v>55</v>
      </c>
      <c r="L119" s="53">
        <v>49</v>
      </c>
      <c r="M119" s="53">
        <v>56</v>
      </c>
      <c r="N119" s="53">
        <v>59</v>
      </c>
      <c r="O119" s="53">
        <v>62</v>
      </c>
      <c r="P119" s="53">
        <v>65</v>
      </c>
    </row>
    <row r="120" spans="1:16" ht="30" customHeight="1" x14ac:dyDescent="0.3">
      <c r="A120" s="63">
        <v>7</v>
      </c>
      <c r="B120" s="226"/>
      <c r="C120" s="227"/>
      <c r="D120" s="61" t="s">
        <v>56</v>
      </c>
      <c r="E120" s="53">
        <v>180</v>
      </c>
      <c r="F120" s="53">
        <v>176</v>
      </c>
      <c r="G120" s="53">
        <v>158</v>
      </c>
      <c r="H120" s="53">
        <v>144</v>
      </c>
      <c r="I120" s="53">
        <v>138</v>
      </c>
      <c r="J120" s="53">
        <v>128</v>
      </c>
      <c r="K120" s="53">
        <v>121</v>
      </c>
      <c r="L120" s="53">
        <v>115</v>
      </c>
      <c r="M120" s="53">
        <v>121</v>
      </c>
      <c r="N120" s="53">
        <v>120</v>
      </c>
      <c r="O120" s="53">
        <v>118</v>
      </c>
      <c r="P120" s="53">
        <v>120</v>
      </c>
    </row>
    <row r="123" spans="1:16" ht="25.2" x14ac:dyDescent="0.6">
      <c r="A123" s="228" t="s">
        <v>115</v>
      </c>
      <c r="B123" s="231" t="s">
        <v>40</v>
      </c>
      <c r="C123" s="232"/>
      <c r="D123" s="233"/>
      <c r="E123" s="200" t="s">
        <v>41</v>
      </c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1"/>
    </row>
    <row r="124" spans="1:16" ht="21" x14ac:dyDescent="0.5">
      <c r="A124" s="229"/>
      <c r="B124" s="234"/>
      <c r="C124" s="235"/>
      <c r="D124" s="236"/>
      <c r="E124" s="55" t="s">
        <v>0</v>
      </c>
      <c r="F124" s="54" t="s">
        <v>1</v>
      </c>
      <c r="G124" s="54" t="s">
        <v>2</v>
      </c>
      <c r="H124" s="54" t="s">
        <v>3</v>
      </c>
      <c r="I124" s="54" t="s">
        <v>4</v>
      </c>
      <c r="J124" s="54" t="s">
        <v>5</v>
      </c>
      <c r="K124" s="54" t="s">
        <v>6</v>
      </c>
      <c r="L124" s="54" t="s">
        <v>7</v>
      </c>
      <c r="M124" s="54" t="s">
        <v>8</v>
      </c>
      <c r="N124" s="54" t="s">
        <v>9</v>
      </c>
      <c r="O124" s="54" t="s">
        <v>10</v>
      </c>
      <c r="P124" s="54" t="s">
        <v>11</v>
      </c>
    </row>
    <row r="125" spans="1:16" ht="21" x14ac:dyDescent="0.5">
      <c r="A125" s="230"/>
      <c r="B125" s="237"/>
      <c r="C125" s="238"/>
      <c r="D125" s="239"/>
      <c r="E125" s="240" t="s">
        <v>38</v>
      </c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</row>
    <row r="126" spans="1:16" ht="30" customHeight="1" x14ac:dyDescent="0.3">
      <c r="A126" s="63">
        <v>1</v>
      </c>
      <c r="B126" s="241" t="s">
        <v>127</v>
      </c>
      <c r="C126" s="242"/>
      <c r="D126" s="243"/>
      <c r="E126" s="53">
        <f>E6+E18+E30+E42+E54+E66+E78+E90+E102+E114</f>
        <v>5356</v>
      </c>
      <c r="F126" s="53">
        <f>F6+F18+F30+F42+F54+F66+F78+F90+F102+F114</f>
        <v>5391</v>
      </c>
      <c r="G126" s="53">
        <f>G6+G18+G30+G42+G54+G66+G78+G90+G102+G114</f>
        <v>5217</v>
      </c>
      <c r="H126" s="53">
        <v>4858</v>
      </c>
      <c r="I126" s="53">
        <v>4552</v>
      </c>
      <c r="J126" s="53">
        <v>4073</v>
      </c>
      <c r="K126" s="53">
        <v>3819</v>
      </c>
      <c r="L126" s="53">
        <v>3517</v>
      </c>
      <c r="M126" s="53">
        <v>3516</v>
      </c>
      <c r="N126" s="53">
        <v>3421</v>
      </c>
      <c r="O126" s="53">
        <v>3472</v>
      </c>
      <c r="P126" s="53">
        <v>3544</v>
      </c>
    </row>
    <row r="127" spans="1:16" ht="30" customHeight="1" x14ac:dyDescent="0.3">
      <c r="A127" s="63">
        <v>2</v>
      </c>
      <c r="B127" s="218" t="s">
        <v>112</v>
      </c>
      <c r="C127" s="220" t="s">
        <v>45</v>
      </c>
      <c r="D127" s="221"/>
      <c r="E127" s="53">
        <f t="shared" ref="E127:F127" si="0">E7+E19+E31+E43+E55+E67+E79+E91+E103+E115</f>
        <v>2820</v>
      </c>
      <c r="F127" s="53">
        <f t="shared" si="0"/>
        <v>2838</v>
      </c>
      <c r="G127" s="53">
        <f t="shared" ref="G127:H127" si="1">G7+G19+G31+G43+G55+G67+G79+G91+G103+G115</f>
        <v>2754</v>
      </c>
      <c r="H127" s="53">
        <f t="shared" si="1"/>
        <v>2629</v>
      </c>
      <c r="I127" s="53">
        <v>2474</v>
      </c>
      <c r="J127" s="53">
        <v>2243</v>
      </c>
      <c r="K127" s="53">
        <v>2159</v>
      </c>
      <c r="L127" s="53">
        <v>1994</v>
      </c>
      <c r="M127" s="53">
        <v>1971</v>
      </c>
      <c r="N127" s="53">
        <v>1881</v>
      </c>
      <c r="O127" s="53">
        <v>1874</v>
      </c>
      <c r="P127" s="53">
        <v>1915</v>
      </c>
    </row>
    <row r="128" spans="1:16" ht="36.75" customHeight="1" x14ac:dyDescent="0.3">
      <c r="A128" s="63">
        <v>3</v>
      </c>
      <c r="B128" s="219"/>
      <c r="C128" s="220" t="s">
        <v>116</v>
      </c>
      <c r="D128" s="221"/>
      <c r="E128" s="53">
        <f t="shared" ref="E128:F128" si="2">E8+E20+E32+E44+E56+E68+E80+E92+E104+E116</f>
        <v>4648</v>
      </c>
      <c r="F128" s="53">
        <f t="shared" si="2"/>
        <v>4651</v>
      </c>
      <c r="G128" s="53">
        <f t="shared" ref="G128:H128" si="3">G8+G20+G32+G44+G56+G68+G80+G92+G104+G116</f>
        <v>4513</v>
      </c>
      <c r="H128" s="53">
        <f t="shared" si="3"/>
        <v>4221</v>
      </c>
      <c r="I128" s="53">
        <v>3975</v>
      </c>
      <c r="J128" s="53">
        <v>3540</v>
      </c>
      <c r="K128" s="53">
        <v>3277</v>
      </c>
      <c r="L128" s="53">
        <v>2988</v>
      </c>
      <c r="M128" s="53">
        <v>3009</v>
      </c>
      <c r="N128" s="53">
        <v>2925</v>
      </c>
      <c r="O128" s="53">
        <v>2946</v>
      </c>
      <c r="P128" s="53">
        <v>2991</v>
      </c>
    </row>
    <row r="129" spans="1:16" ht="30" customHeight="1" x14ac:dyDescent="0.3">
      <c r="A129" s="63">
        <v>4</v>
      </c>
      <c r="B129" s="222" t="s">
        <v>113</v>
      </c>
      <c r="C129" s="223"/>
      <c r="D129" s="61" t="s">
        <v>54</v>
      </c>
      <c r="E129" s="53">
        <f t="shared" ref="E129:F129" si="4">E9+E21+E33+E45+E57+E69+E81+E93+E105+E117</f>
        <v>1681</v>
      </c>
      <c r="F129" s="53">
        <f t="shared" si="4"/>
        <v>1706</v>
      </c>
      <c r="G129" s="53">
        <f t="shared" ref="G129:H129" si="5">G9+G21+G33+G45+G57+G69+G81+G93+G105+G117</f>
        <v>1650</v>
      </c>
      <c r="H129" s="53">
        <f t="shared" si="5"/>
        <v>1494</v>
      </c>
      <c r="I129" s="53">
        <v>1385</v>
      </c>
      <c r="J129" s="53">
        <v>1159</v>
      </c>
      <c r="K129" s="53">
        <v>1114</v>
      </c>
      <c r="L129" s="53">
        <v>1064</v>
      </c>
      <c r="M129" s="53">
        <v>1105</v>
      </c>
      <c r="N129" s="53">
        <v>1076</v>
      </c>
      <c r="O129" s="53">
        <v>1100</v>
      </c>
      <c r="P129" s="53">
        <v>1090</v>
      </c>
    </row>
    <row r="130" spans="1:16" ht="30" customHeight="1" x14ac:dyDescent="0.3">
      <c r="A130" s="63">
        <v>5</v>
      </c>
      <c r="B130" s="224"/>
      <c r="C130" s="225"/>
      <c r="D130" s="62" t="s">
        <v>55</v>
      </c>
      <c r="E130" s="53">
        <f t="shared" ref="E130:F130" si="6">E10+E22+E34+E46+E58+E70+E82+E94+E106+E118</f>
        <v>933</v>
      </c>
      <c r="F130" s="53">
        <f t="shared" si="6"/>
        <v>932</v>
      </c>
      <c r="G130" s="53">
        <f t="shared" ref="G130:H130" si="7">G10+G22+G34+G46+G58+G70+G82+G94+G106+G118</f>
        <v>878</v>
      </c>
      <c r="H130" s="53">
        <f t="shared" si="7"/>
        <v>773</v>
      </c>
      <c r="I130" s="53">
        <v>746</v>
      </c>
      <c r="J130" s="53">
        <v>583</v>
      </c>
      <c r="K130" s="53">
        <v>549</v>
      </c>
      <c r="L130" s="53">
        <v>527</v>
      </c>
      <c r="M130" s="53">
        <v>591</v>
      </c>
      <c r="N130" s="53">
        <v>570</v>
      </c>
      <c r="O130" s="53">
        <v>583</v>
      </c>
      <c r="P130" s="53">
        <v>555</v>
      </c>
    </row>
    <row r="131" spans="1:16" ht="30" customHeight="1" x14ac:dyDescent="0.3">
      <c r="A131" s="63">
        <v>6</v>
      </c>
      <c r="B131" s="224"/>
      <c r="C131" s="225"/>
      <c r="D131" s="61" t="s">
        <v>57</v>
      </c>
      <c r="E131" s="53">
        <f t="shared" ref="E131:F131" si="8">E11+E23+E35+E47+E59+E71+E83+E95+E107+E119</f>
        <v>1450</v>
      </c>
      <c r="F131" s="53">
        <f t="shared" si="8"/>
        <v>1465</v>
      </c>
      <c r="G131" s="53">
        <f t="shared" ref="G131:H131" si="9">G11+G23+G35+G47+G59+G71+G83+G95+G107+G119</f>
        <v>1427</v>
      </c>
      <c r="H131" s="53">
        <f t="shared" si="9"/>
        <v>1345</v>
      </c>
      <c r="I131" s="53">
        <v>1299</v>
      </c>
      <c r="J131" s="53">
        <v>1200</v>
      </c>
      <c r="K131" s="53">
        <v>1081</v>
      </c>
      <c r="L131" s="53">
        <v>968</v>
      </c>
      <c r="M131" s="53">
        <v>980</v>
      </c>
      <c r="N131" s="53">
        <v>953</v>
      </c>
      <c r="O131" s="53">
        <v>941</v>
      </c>
      <c r="P131" s="53">
        <v>984</v>
      </c>
    </row>
    <row r="132" spans="1:16" ht="30" customHeight="1" x14ac:dyDescent="0.3">
      <c r="A132" s="63">
        <v>7</v>
      </c>
      <c r="B132" s="226"/>
      <c r="C132" s="227"/>
      <c r="D132" s="61" t="s">
        <v>56</v>
      </c>
      <c r="E132" s="53">
        <f t="shared" ref="E132:F132" si="10">E12+E24+E36+E48+E60+E72+E84+E96+E108+E120</f>
        <v>2788</v>
      </c>
      <c r="F132" s="53">
        <f t="shared" si="10"/>
        <v>2754</v>
      </c>
      <c r="G132" s="53">
        <f t="shared" ref="G132:H132" si="11">G12+G24+G36+G48+G60+G72+G84+G96+G108+G120</f>
        <v>2660</v>
      </c>
      <c r="H132" s="53">
        <f t="shared" si="11"/>
        <v>2539</v>
      </c>
      <c r="I132" s="53">
        <v>2377</v>
      </c>
      <c r="J132" s="53">
        <v>2088</v>
      </c>
      <c r="K132" s="53">
        <v>1849</v>
      </c>
      <c r="L132" s="53">
        <v>1571</v>
      </c>
      <c r="M132" s="53">
        <v>1534</v>
      </c>
      <c r="N132" s="53">
        <v>1512</v>
      </c>
      <c r="O132" s="53">
        <v>1526</v>
      </c>
      <c r="P132" s="53">
        <v>1580</v>
      </c>
    </row>
    <row r="134" spans="1:16" ht="17.399999999999999" x14ac:dyDescent="0.3">
      <c r="E134" s="58">
        <f>E126-'Liczba bezrob'!C13</f>
        <v>0</v>
      </c>
      <c r="F134" s="58">
        <f>F126-'Liczba bezrob'!D13</f>
        <v>0</v>
      </c>
      <c r="G134" s="58">
        <f>G126-'Liczba bezrob'!E13</f>
        <v>0</v>
      </c>
      <c r="H134" s="58">
        <f>H126-'Liczba bezrob'!F13</f>
        <v>0</v>
      </c>
      <c r="I134" s="58">
        <f>I126-'Liczba bezrob'!G13</f>
        <v>0</v>
      </c>
      <c r="J134" s="58">
        <f>J126-'Liczba bezrob'!H13</f>
        <v>0</v>
      </c>
      <c r="K134" s="58">
        <f>K126-'Liczba bezrob'!I13</f>
        <v>0</v>
      </c>
      <c r="L134" s="58">
        <f>L126-'Liczba bezrob'!J13</f>
        <v>0</v>
      </c>
      <c r="M134" s="58">
        <f>M126-'Liczba bezrob'!K13</f>
        <v>0</v>
      </c>
      <c r="N134" s="58">
        <f>N126-'Liczba bezrob'!L13</f>
        <v>0</v>
      </c>
      <c r="O134" s="58">
        <f>O126-'Liczba bezrob'!M13</f>
        <v>0</v>
      </c>
      <c r="P134" s="58">
        <f>P126-'Liczba bezrob'!N13</f>
        <v>0</v>
      </c>
    </row>
    <row r="135" spans="1:16" ht="17.399999999999999" x14ac:dyDescent="0.3">
      <c r="E135" s="58">
        <f>E127-'Liczba bezrob'!C15</f>
        <v>0</v>
      </c>
      <c r="F135" s="58">
        <f>F127-'Liczba bezrob'!D15</f>
        <v>0</v>
      </c>
      <c r="G135" s="58">
        <f>G127-'Liczba bezrob'!E15</f>
        <v>0</v>
      </c>
      <c r="H135" s="58">
        <f>H127-'Liczba bezrob'!F15</f>
        <v>0</v>
      </c>
      <c r="I135" s="58">
        <f>I127-'Liczba bezrob'!G15</f>
        <v>0</v>
      </c>
      <c r="J135" s="58">
        <f>J127-'Liczba bezrob'!H15</f>
        <v>0</v>
      </c>
      <c r="K135" s="58">
        <f>K127-'Liczba bezrob'!I15</f>
        <v>0</v>
      </c>
      <c r="L135" s="58">
        <f>L127-'Liczba bezrob'!J15</f>
        <v>0</v>
      </c>
      <c r="M135" s="58">
        <f>M127-'Liczba bezrob'!K15</f>
        <v>0</v>
      </c>
      <c r="N135" s="58">
        <f>N127-'Liczba bezrob'!L15</f>
        <v>0</v>
      </c>
      <c r="O135" s="58">
        <f>O127-'Liczba bezrob'!M15</f>
        <v>0</v>
      </c>
      <c r="P135" s="58">
        <f>P127-'Liczba bezrob'!N15</f>
        <v>0</v>
      </c>
    </row>
    <row r="136" spans="1:16" ht="17.399999999999999" x14ac:dyDescent="0.3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</row>
    <row r="137" spans="1:16" ht="17.399999999999999" x14ac:dyDescent="0.3">
      <c r="E137" s="58">
        <f>E129-'Liczba bezrob'!C24</f>
        <v>0</v>
      </c>
      <c r="F137" s="58">
        <f>F129-'Liczba bezrob'!D24</f>
        <v>0</v>
      </c>
      <c r="G137" s="58">
        <f>G129-'Liczba bezrob'!E24</f>
        <v>0</v>
      </c>
      <c r="H137" s="58">
        <f>H129-'Liczba bezrob'!F24</f>
        <v>0</v>
      </c>
      <c r="I137" s="58">
        <f>I129-'Liczba bezrob'!G24</f>
        <v>0</v>
      </c>
      <c r="J137" s="58">
        <f>J129-'Liczba bezrob'!H24</f>
        <v>0</v>
      </c>
      <c r="K137" s="58">
        <f>K129-'Liczba bezrob'!I24</f>
        <v>0</v>
      </c>
      <c r="L137" s="58">
        <f>L129-'Liczba bezrob'!J24</f>
        <v>0</v>
      </c>
      <c r="M137" s="58">
        <f>M129-'Liczba bezrob'!K24</f>
        <v>0</v>
      </c>
      <c r="N137" s="58">
        <f>N129-'Liczba bezrob'!L24</f>
        <v>0</v>
      </c>
      <c r="O137" s="58">
        <f>O129-'Liczba bezrob'!M24</f>
        <v>0</v>
      </c>
      <c r="P137" s="58">
        <f>P129-'Liczba bezrob'!N24</f>
        <v>0</v>
      </c>
    </row>
    <row r="138" spans="1:16" ht="17.399999999999999" x14ac:dyDescent="0.3">
      <c r="E138" s="58">
        <f>E130-'Liczba bezrob'!C25</f>
        <v>0</v>
      </c>
      <c r="F138" s="58">
        <f>F130-'Liczba bezrob'!D25</f>
        <v>0</v>
      </c>
      <c r="G138" s="58">
        <f>G130-'Liczba bezrob'!E25</f>
        <v>0</v>
      </c>
      <c r="H138" s="58">
        <f>H130-'Liczba bezrob'!F25</f>
        <v>0</v>
      </c>
      <c r="I138" s="58">
        <f>I130-'Liczba bezrob'!G25</f>
        <v>0</v>
      </c>
      <c r="J138" s="58">
        <f>J130-'Liczba bezrob'!H25</f>
        <v>0</v>
      </c>
      <c r="K138" s="58">
        <f>K130-'Liczba bezrob'!I25</f>
        <v>0</v>
      </c>
      <c r="L138" s="58">
        <f>L130-'Liczba bezrob'!J25</f>
        <v>0</v>
      </c>
      <c r="M138" s="58">
        <f>M130-'Liczba bezrob'!K25</f>
        <v>0</v>
      </c>
      <c r="N138" s="58">
        <f>N130-'Liczba bezrob'!L25</f>
        <v>0</v>
      </c>
      <c r="O138" s="58">
        <f>O130-'Liczba bezrob'!M25</f>
        <v>0</v>
      </c>
      <c r="P138" s="58">
        <f>P130-'Liczba bezrob'!N25</f>
        <v>0</v>
      </c>
    </row>
    <row r="139" spans="1:16" ht="17.399999999999999" x14ac:dyDescent="0.3">
      <c r="E139" s="58">
        <f>E131-'Liczba bezrob'!C27</f>
        <v>0</v>
      </c>
      <c r="F139" s="58">
        <f>F131-'Liczba bezrob'!D27</f>
        <v>0</v>
      </c>
      <c r="G139" s="58">
        <f>G131-'Liczba bezrob'!E27</f>
        <v>0</v>
      </c>
      <c r="H139" s="58">
        <f>H131-'Liczba bezrob'!F27</f>
        <v>0</v>
      </c>
      <c r="I139" s="58">
        <f>I131-'Liczba bezrob'!G27</f>
        <v>0</v>
      </c>
      <c r="J139" s="58">
        <f>J131-'Liczba bezrob'!H27</f>
        <v>0</v>
      </c>
      <c r="K139" s="58">
        <f>K131-'Liczba bezrob'!I27</f>
        <v>0</v>
      </c>
      <c r="L139" s="58">
        <f>L131-'Liczba bezrob'!J27</f>
        <v>0</v>
      </c>
      <c r="M139" s="58">
        <f>M131-'Liczba bezrob'!K27</f>
        <v>0</v>
      </c>
      <c r="N139" s="58">
        <f>N131-'Liczba bezrob'!L27</f>
        <v>0</v>
      </c>
      <c r="O139" s="58">
        <f>O131-'Liczba bezrob'!M27</f>
        <v>0</v>
      </c>
      <c r="P139" s="58">
        <f>P131-'Liczba bezrob'!N27</f>
        <v>0</v>
      </c>
    </row>
    <row r="140" spans="1:16" ht="17.399999999999999" x14ac:dyDescent="0.3">
      <c r="E140" s="58">
        <f>E132-'Liczba bezrob'!C26</f>
        <v>0</v>
      </c>
      <c r="F140" s="58">
        <f>F132-'Liczba bezrob'!D26</f>
        <v>0</v>
      </c>
      <c r="G140" s="58">
        <f>G132-'Liczba bezrob'!E26</f>
        <v>0</v>
      </c>
      <c r="H140" s="58">
        <f>H132-'Liczba bezrob'!F26</f>
        <v>0</v>
      </c>
      <c r="I140" s="58">
        <f>I132-'Liczba bezrob'!G26</f>
        <v>0</v>
      </c>
      <c r="J140" s="58">
        <f>J132-'Liczba bezrob'!H26</f>
        <v>0</v>
      </c>
      <c r="K140" s="58">
        <f>K132-'Liczba bezrob'!I26</f>
        <v>0</v>
      </c>
      <c r="L140" s="58">
        <f>L132-'Liczba bezrob'!J26</f>
        <v>0</v>
      </c>
      <c r="M140" s="58">
        <f>M132-'Liczba bezrob'!K26</f>
        <v>0</v>
      </c>
      <c r="N140" s="58">
        <f>N132-'Liczba bezrob'!L26</f>
        <v>0</v>
      </c>
      <c r="O140" s="58">
        <f>O132-'Liczba bezrob'!M26</f>
        <v>0</v>
      </c>
      <c r="P140" s="58">
        <f>P132-'Liczba bezrob'!N26</f>
        <v>0</v>
      </c>
    </row>
  </sheetData>
  <mergeCells count="100">
    <mergeCell ref="E3:P3"/>
    <mergeCell ref="B3:D5"/>
    <mergeCell ref="E5:P5"/>
    <mergeCell ref="A3:A5"/>
    <mergeCell ref="B6:D6"/>
    <mergeCell ref="A15:A17"/>
    <mergeCell ref="B15:D17"/>
    <mergeCell ref="B21:C24"/>
    <mergeCell ref="A27:A29"/>
    <mergeCell ref="B27:D29"/>
    <mergeCell ref="C7:D7"/>
    <mergeCell ref="C8:D8"/>
    <mergeCell ref="B7:B8"/>
    <mergeCell ref="B9:C12"/>
    <mergeCell ref="E15:P15"/>
    <mergeCell ref="E17:P17"/>
    <mergeCell ref="B18:D18"/>
    <mergeCell ref="B19:B20"/>
    <mergeCell ref="C19:D19"/>
    <mergeCell ref="C20:D20"/>
    <mergeCell ref="E51:P51"/>
    <mergeCell ref="E53:P53"/>
    <mergeCell ref="E27:P27"/>
    <mergeCell ref="E29:P29"/>
    <mergeCell ref="B31:B32"/>
    <mergeCell ref="C31:D31"/>
    <mergeCell ref="C32:D32"/>
    <mergeCell ref="E39:P39"/>
    <mergeCell ref="E41:P41"/>
    <mergeCell ref="B42:D42"/>
    <mergeCell ref="B43:B44"/>
    <mergeCell ref="C43:D43"/>
    <mergeCell ref="C44:D44"/>
    <mergeCell ref="B30:D30"/>
    <mergeCell ref="A63:A65"/>
    <mergeCell ref="B63:D65"/>
    <mergeCell ref="B33:C36"/>
    <mergeCell ref="A39:A41"/>
    <mergeCell ref="B39:D41"/>
    <mergeCell ref="B54:D54"/>
    <mergeCell ref="B45:C48"/>
    <mergeCell ref="A51:A53"/>
    <mergeCell ref="B51:D53"/>
    <mergeCell ref="B69:C72"/>
    <mergeCell ref="B55:B56"/>
    <mergeCell ref="C55:D55"/>
    <mergeCell ref="C56:D56"/>
    <mergeCell ref="B57:C60"/>
    <mergeCell ref="E63:P63"/>
    <mergeCell ref="E65:P65"/>
    <mergeCell ref="B66:D66"/>
    <mergeCell ref="B67:B68"/>
    <mergeCell ref="C67:D67"/>
    <mergeCell ref="C68:D68"/>
    <mergeCell ref="A75:A77"/>
    <mergeCell ref="B75:D77"/>
    <mergeCell ref="E75:P75"/>
    <mergeCell ref="E77:P77"/>
    <mergeCell ref="B79:B80"/>
    <mergeCell ref="C79:D79"/>
    <mergeCell ref="C80:D80"/>
    <mergeCell ref="B78:D78"/>
    <mergeCell ref="B81:C84"/>
    <mergeCell ref="A87:A89"/>
    <mergeCell ref="B87:D89"/>
    <mergeCell ref="E99:P99"/>
    <mergeCell ref="E101:P101"/>
    <mergeCell ref="E87:P87"/>
    <mergeCell ref="E89:P89"/>
    <mergeCell ref="B90:D90"/>
    <mergeCell ref="B91:B92"/>
    <mergeCell ref="C91:D91"/>
    <mergeCell ref="C92:D92"/>
    <mergeCell ref="A111:A113"/>
    <mergeCell ref="B111:D113"/>
    <mergeCell ref="B93:C96"/>
    <mergeCell ref="A99:A101"/>
    <mergeCell ref="B99:D101"/>
    <mergeCell ref="B102:D102"/>
    <mergeCell ref="C116:D116"/>
    <mergeCell ref="B103:B104"/>
    <mergeCell ref="C103:D103"/>
    <mergeCell ref="C104:D104"/>
    <mergeCell ref="B105:C108"/>
    <mergeCell ref="A1:P1"/>
    <mergeCell ref="B127:B128"/>
    <mergeCell ref="C127:D127"/>
    <mergeCell ref="C128:D128"/>
    <mergeCell ref="B129:C132"/>
    <mergeCell ref="B117:C120"/>
    <mergeCell ref="A123:A125"/>
    <mergeCell ref="B123:D125"/>
    <mergeCell ref="E123:P123"/>
    <mergeCell ref="E125:P125"/>
    <mergeCell ref="B126:D126"/>
    <mergeCell ref="E111:P111"/>
    <mergeCell ref="E113:P113"/>
    <mergeCell ref="B114:D114"/>
    <mergeCell ref="B115:B116"/>
    <mergeCell ref="C115:D115"/>
  </mergeCells>
  <pageMargins left="0.25" right="0.25" top="0.75" bottom="0.75" header="0.3" footer="0.3"/>
  <pageSetup paperSize="9" scale="74" orientation="landscape" horizontalDpi="4294967294" r:id="rId1"/>
  <rowBreaks count="5" manualBreakCount="5">
    <brk id="24" max="16383" man="1"/>
    <brk id="48" max="15" man="1"/>
    <brk id="72" max="15" man="1"/>
    <brk id="96" max="15" man="1"/>
    <brk id="12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3"/>
  <sheetViews>
    <sheetView showGridLines="0" view="pageBreakPreview" topLeftCell="A10" zoomScaleNormal="100" zoomScaleSheetLayoutView="100" workbookViewId="0">
      <selection activeCell="H25" sqref="H25"/>
    </sheetView>
  </sheetViews>
  <sheetFormatPr defaultRowHeight="14.4" x14ac:dyDescent="0.3"/>
  <cols>
    <col min="1" max="1" width="3.21875" customWidth="1"/>
    <col min="2" max="2" width="16.44140625" customWidth="1"/>
    <col min="3" max="3" width="14.88671875" customWidth="1"/>
    <col min="4" max="7" width="13.6640625" bestFit="1" customWidth="1"/>
    <col min="8" max="15" width="11" customWidth="1"/>
  </cols>
  <sheetData>
    <row r="5" spans="2:15" ht="21" x14ac:dyDescent="0.3">
      <c r="B5" s="204" t="s">
        <v>128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</row>
    <row r="6" spans="2:15" ht="21" x14ac:dyDescent="0.3">
      <c r="B6" s="252" t="s">
        <v>134</v>
      </c>
      <c r="C6" s="253"/>
      <c r="D6" s="13" t="s">
        <v>0</v>
      </c>
      <c r="E6" s="13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</row>
    <row r="7" spans="2:15" s="133" customFormat="1" ht="17.399999999999999" x14ac:dyDescent="0.3">
      <c r="B7" s="254" t="s">
        <v>133</v>
      </c>
      <c r="C7" s="130" t="s">
        <v>131</v>
      </c>
      <c r="D7" s="131">
        <v>113</v>
      </c>
      <c r="E7" s="131">
        <v>109</v>
      </c>
      <c r="F7" s="132">
        <v>99</v>
      </c>
      <c r="G7" s="132">
        <v>89</v>
      </c>
      <c r="H7" s="132">
        <v>83</v>
      </c>
      <c r="I7" s="132">
        <v>76</v>
      </c>
      <c r="J7" s="132">
        <v>75</v>
      </c>
      <c r="K7" s="132">
        <v>83</v>
      </c>
      <c r="L7" s="132">
        <v>70</v>
      </c>
      <c r="M7" s="132">
        <v>62</v>
      </c>
      <c r="N7" s="132">
        <v>60</v>
      </c>
      <c r="O7" s="132">
        <v>59</v>
      </c>
    </row>
    <row r="8" spans="2:15" s="133" customFormat="1" ht="17.399999999999999" x14ac:dyDescent="0.3">
      <c r="B8" s="255"/>
      <c r="C8" s="134" t="s">
        <v>132</v>
      </c>
      <c r="D8" s="135">
        <v>59</v>
      </c>
      <c r="E8" s="135">
        <v>62</v>
      </c>
      <c r="F8" s="136">
        <v>65</v>
      </c>
      <c r="G8" s="136">
        <v>58</v>
      </c>
      <c r="H8" s="136">
        <v>55</v>
      </c>
      <c r="I8" s="136">
        <v>54</v>
      </c>
      <c r="J8" s="136">
        <v>57</v>
      </c>
      <c r="K8" s="136">
        <v>59</v>
      </c>
      <c r="L8" s="136">
        <v>50</v>
      </c>
      <c r="M8" s="136">
        <v>40</v>
      </c>
      <c r="N8" s="136">
        <v>36</v>
      </c>
      <c r="O8" s="136">
        <v>36</v>
      </c>
    </row>
    <row r="9" spans="2:15" s="133" customFormat="1" ht="17.399999999999999" x14ac:dyDescent="0.3">
      <c r="B9" s="254" t="s">
        <v>129</v>
      </c>
      <c r="C9" s="130" t="s">
        <v>131</v>
      </c>
      <c r="D9" s="131">
        <v>2460</v>
      </c>
      <c r="E9" s="131">
        <v>2595</v>
      </c>
      <c r="F9" s="132">
        <v>2578</v>
      </c>
      <c r="G9" s="132">
        <v>2232</v>
      </c>
      <c r="H9" s="132">
        <v>2020</v>
      </c>
      <c r="I9" s="132">
        <v>1697</v>
      </c>
      <c r="J9" s="132">
        <v>1616</v>
      </c>
      <c r="K9" s="132">
        <v>1600</v>
      </c>
      <c r="L9" s="132">
        <v>1580</v>
      </c>
      <c r="M9" s="132">
        <v>1529</v>
      </c>
      <c r="N9" s="132">
        <v>1562</v>
      </c>
      <c r="O9" s="132">
        <v>1550</v>
      </c>
    </row>
    <row r="10" spans="2:15" s="133" customFormat="1" ht="17.399999999999999" x14ac:dyDescent="0.3">
      <c r="B10" s="255"/>
      <c r="C10" s="134" t="s">
        <v>132</v>
      </c>
      <c r="D10" s="135">
        <v>1293</v>
      </c>
      <c r="E10" s="135">
        <v>1356</v>
      </c>
      <c r="F10" s="136">
        <v>1325</v>
      </c>
      <c r="G10" s="136">
        <v>1186</v>
      </c>
      <c r="H10" s="136">
        <v>1062</v>
      </c>
      <c r="I10" s="136">
        <v>896</v>
      </c>
      <c r="J10" s="136">
        <v>886</v>
      </c>
      <c r="K10" s="136">
        <v>879</v>
      </c>
      <c r="L10" s="136">
        <v>839</v>
      </c>
      <c r="M10" s="136">
        <v>797</v>
      </c>
      <c r="N10" s="136">
        <v>791</v>
      </c>
      <c r="O10" s="136">
        <v>788</v>
      </c>
    </row>
    <row r="11" spans="2:15" s="133" customFormat="1" ht="17.399999999999999" x14ac:dyDescent="0.3">
      <c r="B11" s="254" t="s">
        <v>130</v>
      </c>
      <c r="C11" s="130" t="s">
        <v>131</v>
      </c>
      <c r="D11" s="131">
        <v>2448</v>
      </c>
      <c r="E11" s="131">
        <v>2413</v>
      </c>
      <c r="F11" s="132">
        <v>2339</v>
      </c>
      <c r="G11" s="132">
        <v>2306</v>
      </c>
      <c r="H11" s="132">
        <v>2260</v>
      </c>
      <c r="I11" s="132">
        <v>2126</v>
      </c>
      <c r="J11" s="132">
        <v>1926</v>
      </c>
      <c r="K11" s="132">
        <v>1679</v>
      </c>
      <c r="L11" s="132">
        <v>1677</v>
      </c>
      <c r="M11" s="132">
        <v>1654</v>
      </c>
      <c r="N11" s="132">
        <v>1694</v>
      </c>
      <c r="O11" s="132">
        <v>1782</v>
      </c>
    </row>
    <row r="12" spans="2:15" s="133" customFormat="1" ht="17.399999999999999" x14ac:dyDescent="0.3">
      <c r="B12" s="255"/>
      <c r="C12" s="134" t="s">
        <v>132</v>
      </c>
      <c r="D12" s="135">
        <v>1308</v>
      </c>
      <c r="E12" s="135">
        <v>1285</v>
      </c>
      <c r="F12" s="136">
        <v>1273</v>
      </c>
      <c r="G12" s="136">
        <v>1294</v>
      </c>
      <c r="H12" s="136">
        <v>1273</v>
      </c>
      <c r="I12" s="136">
        <v>1205</v>
      </c>
      <c r="J12" s="136">
        <v>1113</v>
      </c>
      <c r="K12" s="136">
        <v>984</v>
      </c>
      <c r="L12" s="136">
        <v>983</v>
      </c>
      <c r="M12" s="136">
        <v>973</v>
      </c>
      <c r="N12" s="136">
        <v>973</v>
      </c>
      <c r="O12" s="136">
        <v>1014</v>
      </c>
    </row>
    <row r="13" spans="2:15" ht="21" x14ac:dyDescent="0.3">
      <c r="B13" s="59"/>
      <c r="C13" s="60"/>
      <c r="D13" s="60">
        <f>D7+D9+D11</f>
        <v>5021</v>
      </c>
      <c r="E13" s="60">
        <f t="shared" ref="E13:O13" si="0">E7+E9+E11</f>
        <v>5117</v>
      </c>
      <c r="F13" s="60">
        <f t="shared" si="0"/>
        <v>5016</v>
      </c>
      <c r="G13" s="60">
        <f t="shared" si="0"/>
        <v>4627</v>
      </c>
      <c r="H13" s="60">
        <f t="shared" si="0"/>
        <v>4363</v>
      </c>
      <c r="I13" s="60">
        <f t="shared" si="0"/>
        <v>3899</v>
      </c>
      <c r="J13" s="60">
        <f t="shared" si="0"/>
        <v>3617</v>
      </c>
      <c r="K13" s="60">
        <f t="shared" si="0"/>
        <v>3362</v>
      </c>
      <c r="L13" s="60">
        <f t="shared" si="0"/>
        <v>3327</v>
      </c>
      <c r="M13" s="60">
        <f t="shared" si="0"/>
        <v>3245</v>
      </c>
      <c r="N13" s="60">
        <f t="shared" si="0"/>
        <v>3316</v>
      </c>
      <c r="O13" s="60">
        <f t="shared" si="0"/>
        <v>3391</v>
      </c>
    </row>
    <row r="14" spans="2:15" ht="21" x14ac:dyDescent="0.3">
      <c r="D14" s="60">
        <f>D8+D10+D12</f>
        <v>2660</v>
      </c>
      <c r="E14" s="60">
        <f t="shared" ref="E14:O14" si="1">E8+E10+E12</f>
        <v>2703</v>
      </c>
      <c r="F14" s="60">
        <f t="shared" si="1"/>
        <v>2663</v>
      </c>
      <c r="G14" s="60">
        <f t="shared" si="1"/>
        <v>2538</v>
      </c>
      <c r="H14" s="60">
        <f t="shared" si="1"/>
        <v>2390</v>
      </c>
      <c r="I14" s="60">
        <f t="shared" si="1"/>
        <v>2155</v>
      </c>
      <c r="J14" s="60">
        <f t="shared" si="1"/>
        <v>2056</v>
      </c>
      <c r="K14" s="60">
        <f t="shared" si="1"/>
        <v>1922</v>
      </c>
      <c r="L14" s="60">
        <f t="shared" si="1"/>
        <v>1872</v>
      </c>
      <c r="M14" s="60">
        <f t="shared" si="1"/>
        <v>1810</v>
      </c>
      <c r="N14" s="60">
        <f t="shared" si="1"/>
        <v>1800</v>
      </c>
      <c r="O14" s="60">
        <f t="shared" si="1"/>
        <v>1838</v>
      </c>
    </row>
    <row r="15" spans="2:15" ht="21" x14ac:dyDescent="0.3"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21" x14ac:dyDescent="0.3">
      <c r="B16" s="204" t="s">
        <v>128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6"/>
    </row>
    <row r="17" spans="2:15" ht="21" x14ac:dyDescent="0.3">
      <c r="B17" s="252" t="s">
        <v>135</v>
      </c>
      <c r="C17" s="253"/>
      <c r="D17" s="13" t="s">
        <v>0</v>
      </c>
      <c r="E17" s="13" t="s">
        <v>1</v>
      </c>
      <c r="F17" s="13" t="s">
        <v>2</v>
      </c>
      <c r="G17" s="13" t="s">
        <v>3</v>
      </c>
      <c r="H17" s="13" t="s">
        <v>4</v>
      </c>
      <c r="I17" s="13" t="s">
        <v>5</v>
      </c>
      <c r="J17" s="13" t="s">
        <v>6</v>
      </c>
      <c r="K17" s="13" t="s">
        <v>7</v>
      </c>
      <c r="L17" s="13" t="s">
        <v>8</v>
      </c>
      <c r="M17" s="13" t="s">
        <v>9</v>
      </c>
      <c r="N17" s="13" t="s">
        <v>10</v>
      </c>
      <c r="O17" s="13" t="s">
        <v>11</v>
      </c>
    </row>
    <row r="18" spans="2:15" s="133" customFormat="1" ht="17.399999999999999" x14ac:dyDescent="0.3">
      <c r="B18" s="254" t="s">
        <v>133</v>
      </c>
      <c r="C18" s="137" t="s">
        <v>131</v>
      </c>
      <c r="D18" s="138">
        <f t="shared" ref="D18:F19" si="2">D7/D13</f>
        <v>2.2505476996614222E-2</v>
      </c>
      <c r="E18" s="138">
        <f t="shared" si="2"/>
        <v>2.1301543873363298E-2</v>
      </c>
      <c r="F18" s="138">
        <f t="shared" si="2"/>
        <v>1.9736842105263157E-2</v>
      </c>
      <c r="G18" s="138">
        <f t="shared" ref="G18:H18" si="3">G7/G13</f>
        <v>1.9234925437648584E-2</v>
      </c>
      <c r="H18" s="138">
        <f t="shared" si="3"/>
        <v>1.9023607609443043E-2</v>
      </c>
      <c r="I18" s="138">
        <f t="shared" ref="I18:J18" si="4">I7/I13</f>
        <v>1.9492177481405488E-2</v>
      </c>
      <c r="J18" s="138">
        <f t="shared" si="4"/>
        <v>2.0735416090682888E-2</v>
      </c>
      <c r="K18" s="138">
        <f t="shared" ref="K18:L18" si="5">K7/K13</f>
        <v>2.4687685901249257E-2</v>
      </c>
      <c r="L18" s="138">
        <f t="shared" si="5"/>
        <v>2.1039975954313193E-2</v>
      </c>
      <c r="M18" s="138">
        <f t="shared" ref="M18" si="6">M7/M13</f>
        <v>1.9106317411402157E-2</v>
      </c>
      <c r="N18" s="138">
        <f>N7/N13</f>
        <v>1.8094089264173704E-2</v>
      </c>
      <c r="O18" s="138">
        <f>O7/O13</f>
        <v>1.739899734591566E-2</v>
      </c>
    </row>
    <row r="19" spans="2:15" s="133" customFormat="1" ht="17.399999999999999" x14ac:dyDescent="0.3">
      <c r="B19" s="255"/>
      <c r="C19" s="139" t="s">
        <v>132</v>
      </c>
      <c r="D19" s="140">
        <f t="shared" si="2"/>
        <v>2.218045112781955E-2</v>
      </c>
      <c r="E19" s="140">
        <f t="shared" si="2"/>
        <v>2.293747687754347E-2</v>
      </c>
      <c r="F19" s="140">
        <f t="shared" si="2"/>
        <v>2.4408561772437103E-2</v>
      </c>
      <c r="G19" s="140">
        <f t="shared" ref="G19:H19" si="7">G8/G14</f>
        <v>2.2852639873916468E-2</v>
      </c>
      <c r="H19" s="140">
        <f t="shared" si="7"/>
        <v>2.3012552301255231E-2</v>
      </c>
      <c r="I19" s="140">
        <f t="shared" ref="I19:J19" si="8">I8/I14</f>
        <v>2.505800464037123E-2</v>
      </c>
      <c r="J19" s="140">
        <f t="shared" si="8"/>
        <v>2.772373540856031E-2</v>
      </c>
      <c r="K19" s="140">
        <f t="shared" ref="K19:L19" si="9">K8/K14</f>
        <v>3.0697190426638918E-2</v>
      </c>
      <c r="L19" s="140">
        <f t="shared" si="9"/>
        <v>2.6709401709401708E-2</v>
      </c>
      <c r="M19" s="140">
        <f t="shared" ref="M19:N19" si="10">M8/M14</f>
        <v>2.2099447513812154E-2</v>
      </c>
      <c r="N19" s="140">
        <f t="shared" si="10"/>
        <v>0.02</v>
      </c>
      <c r="O19" s="172">
        <f>O8/O14</f>
        <v>1.9586507072905331E-2</v>
      </c>
    </row>
    <row r="20" spans="2:15" s="133" customFormat="1" ht="17.399999999999999" x14ac:dyDescent="0.3">
      <c r="B20" s="254" t="s">
        <v>129</v>
      </c>
      <c r="C20" s="137" t="s">
        <v>131</v>
      </c>
      <c r="D20" s="138">
        <f t="shared" ref="D20:F21" si="11">D9/D13</f>
        <v>0.48994224258115915</v>
      </c>
      <c r="E20" s="138">
        <f t="shared" si="11"/>
        <v>0.50713308579245653</v>
      </c>
      <c r="F20" s="138">
        <f t="shared" si="11"/>
        <v>0.51395534290271128</v>
      </c>
      <c r="G20" s="138">
        <f t="shared" ref="G20:H20" si="12">G9/G13</f>
        <v>0.48238599524529935</v>
      </c>
      <c r="H20" s="138">
        <f t="shared" si="12"/>
        <v>0.46298418519367407</v>
      </c>
      <c r="I20" s="138">
        <f t="shared" ref="I20:J20" si="13">I9/I13</f>
        <v>0.43523980507822518</v>
      </c>
      <c r="J20" s="138">
        <f t="shared" si="13"/>
        <v>0.44677909870058058</v>
      </c>
      <c r="K20" s="138">
        <f t="shared" ref="K20:L20" si="14">K9/K13</f>
        <v>0.47590719809637122</v>
      </c>
      <c r="L20" s="138">
        <f t="shared" si="14"/>
        <v>0.47490231439735497</v>
      </c>
      <c r="M20" s="138">
        <f t="shared" ref="M20:N20" si="15">M9/M13</f>
        <v>0.47118644067796611</v>
      </c>
      <c r="N20" s="138">
        <f t="shared" si="15"/>
        <v>0.47104945717732205</v>
      </c>
      <c r="O20" s="138">
        <f>O9/O13</f>
        <v>0.45709230315541138</v>
      </c>
    </row>
    <row r="21" spans="2:15" s="133" customFormat="1" ht="17.399999999999999" x14ac:dyDescent="0.3">
      <c r="B21" s="255"/>
      <c r="C21" s="139" t="s">
        <v>132</v>
      </c>
      <c r="D21" s="140">
        <f t="shared" si="11"/>
        <v>0.48609022556390979</v>
      </c>
      <c r="E21" s="140">
        <f t="shared" si="11"/>
        <v>0.5016648168701443</v>
      </c>
      <c r="F21" s="140">
        <f t="shared" si="11"/>
        <v>0.49755914382275629</v>
      </c>
      <c r="G21" s="140">
        <f t="shared" ref="G21:H21" si="16">G10/G14</f>
        <v>0.46729708431836092</v>
      </c>
      <c r="H21" s="140">
        <f t="shared" si="16"/>
        <v>0.44435146443514645</v>
      </c>
      <c r="I21" s="140">
        <f t="shared" ref="I21:J21" si="17">I10/I14</f>
        <v>0.41577726218097449</v>
      </c>
      <c r="J21" s="140">
        <f t="shared" si="17"/>
        <v>0.43093385214007784</v>
      </c>
      <c r="K21" s="140">
        <f t="shared" ref="K21:L21" si="18">K10/K14</f>
        <v>0.45733610822060355</v>
      </c>
      <c r="L21" s="140">
        <f t="shared" si="18"/>
        <v>0.4481837606837607</v>
      </c>
      <c r="M21" s="140">
        <f t="shared" ref="M21:N21" si="19">M10/M14</f>
        <v>0.44033149171270719</v>
      </c>
      <c r="N21" s="140">
        <f t="shared" si="19"/>
        <v>0.43944444444444447</v>
      </c>
      <c r="O21" s="140">
        <f>O10/O14</f>
        <v>0.42872687704026113</v>
      </c>
    </row>
    <row r="22" spans="2:15" s="133" customFormat="1" ht="17.399999999999999" x14ac:dyDescent="0.3">
      <c r="B22" s="254" t="s">
        <v>130</v>
      </c>
      <c r="C22" s="137" t="s">
        <v>131</v>
      </c>
      <c r="D22" s="138">
        <f t="shared" ref="D22:F23" si="20">D11/D13</f>
        <v>0.48755228042222665</v>
      </c>
      <c r="E22" s="138">
        <f t="shared" si="20"/>
        <v>0.47156537033418017</v>
      </c>
      <c r="F22" s="138">
        <f t="shared" si="20"/>
        <v>0.4663078149920255</v>
      </c>
      <c r="G22" s="138">
        <f t="shared" ref="G22:H22" si="21">G11/G13</f>
        <v>0.49837907931705211</v>
      </c>
      <c r="H22" s="138">
        <f t="shared" si="21"/>
        <v>0.51799220719688288</v>
      </c>
      <c r="I22" s="138">
        <f t="shared" ref="I22:J22" si="22">I11/I13</f>
        <v>0.54526801744036935</v>
      </c>
      <c r="J22" s="138">
        <f t="shared" si="22"/>
        <v>0.53248548520873651</v>
      </c>
      <c r="K22" s="138">
        <f t="shared" ref="K22:L22" si="23">K11/K13</f>
        <v>0.49940511600237952</v>
      </c>
      <c r="L22" s="138">
        <f t="shared" si="23"/>
        <v>0.50405770964833185</v>
      </c>
      <c r="M22" s="138">
        <f t="shared" ref="M22:N22" si="24">M11/M13</f>
        <v>0.50970724191063177</v>
      </c>
      <c r="N22" s="138">
        <f t="shared" si="24"/>
        <v>0.51085645355850418</v>
      </c>
      <c r="O22" s="138">
        <f>O11/O13</f>
        <v>0.52550869949867296</v>
      </c>
    </row>
    <row r="23" spans="2:15" s="133" customFormat="1" ht="17.399999999999999" x14ac:dyDescent="0.3">
      <c r="B23" s="255"/>
      <c r="C23" s="139" t="s">
        <v>132</v>
      </c>
      <c r="D23" s="140">
        <f t="shared" si="20"/>
        <v>0.49172932330827068</v>
      </c>
      <c r="E23" s="140">
        <f t="shared" si="20"/>
        <v>0.47539770625231226</v>
      </c>
      <c r="F23" s="140">
        <f t="shared" si="20"/>
        <v>0.4780322944048066</v>
      </c>
      <c r="G23" s="140">
        <f t="shared" ref="G23:H23" si="25">G12/G14</f>
        <v>0.50985027580772257</v>
      </c>
      <c r="H23" s="140">
        <f t="shared" si="25"/>
        <v>0.53263598326359829</v>
      </c>
      <c r="I23" s="140">
        <f t="shared" ref="I23:J23" si="26">I12/I14</f>
        <v>0.55916473317865434</v>
      </c>
      <c r="J23" s="140">
        <f t="shared" si="26"/>
        <v>0.54134241245136183</v>
      </c>
      <c r="K23" s="140">
        <f t="shared" ref="K23:L23" si="27">K12/K14</f>
        <v>0.51196670135275757</v>
      </c>
      <c r="L23" s="140">
        <f t="shared" si="27"/>
        <v>0.52510683760683763</v>
      </c>
      <c r="M23" s="140">
        <f t="shared" ref="M23:N23" si="28">M12/M14</f>
        <v>0.53756906077348066</v>
      </c>
      <c r="N23" s="140">
        <f t="shared" si="28"/>
        <v>0.54055555555555557</v>
      </c>
      <c r="O23" s="140">
        <f>O12/O14</f>
        <v>0.55168661588683354</v>
      </c>
    </row>
  </sheetData>
  <mergeCells count="10">
    <mergeCell ref="B17:C17"/>
    <mergeCell ref="B18:B19"/>
    <mergeCell ref="B20:B21"/>
    <mergeCell ref="B22:B23"/>
    <mergeCell ref="B5:O5"/>
    <mergeCell ref="B7:B8"/>
    <mergeCell ref="B11:B12"/>
    <mergeCell ref="B9:B10"/>
    <mergeCell ref="B6:C6"/>
    <mergeCell ref="B16:O16"/>
  </mergeCells>
  <pageMargins left="0.7" right="0.7" top="0.75" bottom="0.75" header="0.3" footer="0.3"/>
  <pageSetup paperSize="9" scale="72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5"/>
  <sheetViews>
    <sheetView view="pageBreakPreview" topLeftCell="C1" zoomScaleSheetLayoutView="100" workbookViewId="0">
      <selection activeCell="R9" sqref="R9"/>
    </sheetView>
  </sheetViews>
  <sheetFormatPr defaultRowHeight="14.4" x14ac:dyDescent="0.3"/>
  <cols>
    <col min="1" max="1" width="3.5546875" customWidth="1"/>
    <col min="2" max="2" width="8.5546875" bestFit="1" customWidth="1"/>
    <col min="3" max="3" width="6.109375" bestFit="1" customWidth="1"/>
    <col min="4" max="4" width="19.5546875" customWidth="1"/>
    <col min="5" max="16" width="10.6640625" bestFit="1" customWidth="1"/>
    <col min="18" max="18" width="5.5546875" bestFit="1" customWidth="1"/>
  </cols>
  <sheetData>
    <row r="3" spans="2:18" ht="25.2" x14ac:dyDescent="0.6">
      <c r="B3" s="207" t="s">
        <v>146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2:18" ht="36" customHeight="1" x14ac:dyDescent="0.5">
      <c r="B4" s="100"/>
      <c r="C4" s="100"/>
      <c r="D4" s="100"/>
    </row>
    <row r="5" spans="2:18" ht="24.75" customHeight="1" x14ac:dyDescent="0.6">
      <c r="B5" s="265" t="s">
        <v>140</v>
      </c>
      <c r="C5" s="266"/>
      <c r="D5" s="267"/>
      <c r="E5" s="274" t="s">
        <v>41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</row>
    <row r="6" spans="2:18" ht="21" x14ac:dyDescent="0.3">
      <c r="B6" s="268"/>
      <c r="C6" s="269"/>
      <c r="D6" s="270"/>
      <c r="E6" s="79" t="s">
        <v>0</v>
      </c>
      <c r="F6" s="79" t="s">
        <v>1</v>
      </c>
      <c r="G6" s="79" t="s">
        <v>2</v>
      </c>
      <c r="H6" s="79" t="s">
        <v>3</v>
      </c>
      <c r="I6" s="79" t="s">
        <v>4</v>
      </c>
      <c r="J6" s="79" t="s">
        <v>5</v>
      </c>
      <c r="K6" s="79" t="s">
        <v>6</v>
      </c>
      <c r="L6" s="79" t="s">
        <v>7</v>
      </c>
      <c r="M6" s="79" t="s">
        <v>8</v>
      </c>
      <c r="N6" s="79" t="s">
        <v>9</v>
      </c>
      <c r="O6" s="79" t="s">
        <v>10</v>
      </c>
      <c r="P6" s="79" t="s">
        <v>11</v>
      </c>
      <c r="Q6" s="173" t="s">
        <v>198</v>
      </c>
    </row>
    <row r="7" spans="2:18" ht="21" x14ac:dyDescent="0.3">
      <c r="B7" s="256" t="s">
        <v>13</v>
      </c>
      <c r="C7" s="257"/>
      <c r="D7" s="258"/>
      <c r="E7" s="102">
        <v>263</v>
      </c>
      <c r="F7" s="102">
        <v>314</v>
      </c>
      <c r="G7" s="102">
        <v>554</v>
      </c>
      <c r="H7" s="102">
        <v>405</v>
      </c>
      <c r="I7" s="102">
        <v>378</v>
      </c>
      <c r="J7" s="102">
        <v>357</v>
      </c>
      <c r="K7" s="102">
        <v>325</v>
      </c>
      <c r="L7" s="102">
        <v>381</v>
      </c>
      <c r="M7" s="102">
        <v>390</v>
      </c>
      <c r="N7" s="102">
        <v>366</v>
      </c>
      <c r="O7" s="102">
        <v>486</v>
      </c>
      <c r="P7" s="102">
        <v>306</v>
      </c>
      <c r="Q7" s="102">
        <f>SUM(E7:P7)</f>
        <v>4525</v>
      </c>
      <c r="R7" s="151" t="s">
        <v>196</v>
      </c>
    </row>
    <row r="8" spans="2:18" ht="32.25" customHeight="1" x14ac:dyDescent="0.3">
      <c r="B8" s="271" t="s">
        <v>152</v>
      </c>
      <c r="C8" s="259" t="s">
        <v>147</v>
      </c>
      <c r="D8" s="260"/>
      <c r="E8" s="103">
        <v>261</v>
      </c>
      <c r="F8" s="103">
        <v>312</v>
      </c>
      <c r="G8" s="103">
        <v>439</v>
      </c>
      <c r="H8" s="103">
        <v>336</v>
      </c>
      <c r="I8" s="103">
        <v>335</v>
      </c>
      <c r="J8" s="103">
        <v>300</v>
      </c>
      <c r="K8" s="103">
        <v>318</v>
      </c>
      <c r="L8" s="103">
        <v>323</v>
      </c>
      <c r="M8" s="103">
        <v>382</v>
      </c>
      <c r="N8" s="103">
        <v>360</v>
      </c>
      <c r="O8" s="103">
        <v>430</v>
      </c>
      <c r="P8" s="103">
        <v>290</v>
      </c>
      <c r="Q8" s="103">
        <f t="shared" ref="Q8:Q13" si="0">SUM(E8:P8)</f>
        <v>4086</v>
      </c>
      <c r="R8" s="150">
        <f>Q8*100/Q7</f>
        <v>90.298342541436469</v>
      </c>
    </row>
    <row r="9" spans="2:18" ht="38.25" customHeight="1" x14ac:dyDescent="0.3">
      <c r="B9" s="272"/>
      <c r="C9" s="259" t="s">
        <v>148</v>
      </c>
      <c r="D9" s="260"/>
      <c r="E9" s="103">
        <f>E10+E11+E12</f>
        <v>2</v>
      </c>
      <c r="F9" s="103">
        <f t="shared" ref="F9:I9" si="1">F10+F11+F12</f>
        <v>2</v>
      </c>
      <c r="G9" s="103">
        <v>115</v>
      </c>
      <c r="H9" s="103">
        <v>69</v>
      </c>
      <c r="I9" s="103">
        <f t="shared" si="1"/>
        <v>43</v>
      </c>
      <c r="J9" s="103">
        <v>57</v>
      </c>
      <c r="K9" s="103">
        <v>7</v>
      </c>
      <c r="L9" s="103">
        <v>58</v>
      </c>
      <c r="M9" s="103">
        <v>8</v>
      </c>
      <c r="N9" s="103">
        <v>6</v>
      </c>
      <c r="O9" s="103">
        <v>56</v>
      </c>
      <c r="P9" s="103">
        <v>16</v>
      </c>
      <c r="Q9" s="103">
        <f t="shared" si="0"/>
        <v>439</v>
      </c>
      <c r="R9" s="150">
        <f>Q9*100/Q7</f>
        <v>9.7016574585635365</v>
      </c>
    </row>
    <row r="10" spans="2:18" ht="24.75" customHeight="1" x14ac:dyDescent="0.3">
      <c r="B10" s="272"/>
      <c r="C10" s="263" t="s">
        <v>153</v>
      </c>
      <c r="D10" s="101" t="s">
        <v>149</v>
      </c>
      <c r="E10" s="104">
        <v>2</v>
      </c>
      <c r="F10" s="104">
        <v>2</v>
      </c>
      <c r="G10" s="104">
        <v>61</v>
      </c>
      <c r="H10" s="104">
        <v>63</v>
      </c>
      <c r="I10" s="104">
        <v>43</v>
      </c>
      <c r="J10" s="104">
        <v>57</v>
      </c>
      <c r="K10" s="104">
        <v>7</v>
      </c>
      <c r="L10" s="104">
        <v>58</v>
      </c>
      <c r="M10" s="104">
        <v>8</v>
      </c>
      <c r="N10" s="104">
        <v>6</v>
      </c>
      <c r="O10" s="104">
        <v>56</v>
      </c>
      <c r="P10" s="104">
        <v>16</v>
      </c>
      <c r="Q10" s="104">
        <f t="shared" si="0"/>
        <v>379</v>
      </c>
    </row>
    <row r="11" spans="2:18" ht="48.6" x14ac:dyDescent="0.3">
      <c r="B11" s="272"/>
      <c r="C11" s="264"/>
      <c r="D11" s="101" t="s">
        <v>150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f t="shared" si="0"/>
        <v>0</v>
      </c>
    </row>
    <row r="12" spans="2:18" ht="32.4" x14ac:dyDescent="0.3">
      <c r="B12" s="272"/>
      <c r="C12" s="264"/>
      <c r="D12" s="101" t="s">
        <v>154</v>
      </c>
      <c r="E12" s="104">
        <v>0</v>
      </c>
      <c r="F12" s="104">
        <v>0</v>
      </c>
      <c r="G12" s="104">
        <v>54</v>
      </c>
      <c r="H12" s="104">
        <v>6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f t="shared" si="0"/>
        <v>60</v>
      </c>
    </row>
    <row r="13" spans="2:18" ht="24.75" customHeight="1" x14ac:dyDescent="0.3">
      <c r="B13" s="273"/>
      <c r="C13" s="261" t="s">
        <v>151</v>
      </c>
      <c r="D13" s="262"/>
      <c r="E13" s="105">
        <v>12</v>
      </c>
      <c r="F13" s="105">
        <v>12</v>
      </c>
      <c r="G13" s="105">
        <v>8</v>
      </c>
      <c r="H13" s="105">
        <v>8</v>
      </c>
      <c r="I13" s="105">
        <v>7</v>
      </c>
      <c r="J13" s="105">
        <v>10</v>
      </c>
      <c r="K13" s="105">
        <v>8</v>
      </c>
      <c r="L13" s="105">
        <v>18</v>
      </c>
      <c r="M13" s="105">
        <v>5</v>
      </c>
      <c r="N13" s="105">
        <v>10</v>
      </c>
      <c r="O13" s="105">
        <v>6</v>
      </c>
      <c r="P13" s="105">
        <v>11</v>
      </c>
      <c r="Q13" s="105">
        <f t="shared" si="0"/>
        <v>115</v>
      </c>
    </row>
    <row r="15" spans="2:18" x14ac:dyDescent="0.3">
      <c r="E15">
        <f>E7-E8-E9</f>
        <v>0</v>
      </c>
      <c r="F15">
        <f t="shared" ref="F15:P15" si="2">F7-F8-F9</f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</row>
  </sheetData>
  <mergeCells count="9">
    <mergeCell ref="B3:P3"/>
    <mergeCell ref="B7:D7"/>
    <mergeCell ref="C9:D9"/>
    <mergeCell ref="C13:D13"/>
    <mergeCell ref="C10:C12"/>
    <mergeCell ref="B5:D6"/>
    <mergeCell ref="C8:D8"/>
    <mergeCell ref="B8:B13"/>
    <mergeCell ref="E5:Q5"/>
  </mergeCells>
  <pageMargins left="0.25" right="0.25" top="0.75" bottom="0.75" header="0.3" footer="0.3"/>
  <pageSetup paperSize="9" scale="8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8</vt:i4>
      </vt:variant>
    </vt:vector>
  </HeadingPairs>
  <TitlesOfParts>
    <vt:vector size="24" baseType="lpstr">
      <vt:lpstr>STOPA_BEZROB</vt:lpstr>
      <vt:lpstr>Liczba bezrob</vt:lpstr>
      <vt:lpstr>Liczba bezrob (2)</vt:lpstr>
      <vt:lpstr>Napływ_odpływ</vt:lpstr>
      <vt:lpstr>N-O</vt:lpstr>
      <vt:lpstr>struktura</vt:lpstr>
      <vt:lpstr>gminy</vt:lpstr>
      <vt:lpstr>profile pomocy</vt:lpstr>
      <vt:lpstr>oferty</vt:lpstr>
      <vt:lpstr>Napływ_odpływ (kw)</vt:lpstr>
      <vt:lpstr>sprawdzenie</vt:lpstr>
      <vt:lpstr>Arkusz2</vt:lpstr>
      <vt:lpstr>Arkusz1</vt:lpstr>
      <vt:lpstr>Arkusz3</vt:lpstr>
      <vt:lpstr>Arkusz5</vt:lpstr>
      <vt:lpstr>Arkusz4</vt:lpstr>
      <vt:lpstr>Arkusz2!Obszar_wydruku</vt:lpstr>
      <vt:lpstr>gminy!Obszar_wydruku</vt:lpstr>
      <vt:lpstr>'Liczba bezrob'!Obszar_wydruku</vt:lpstr>
      <vt:lpstr>'Liczba bezrob (2)'!Obszar_wydruku</vt:lpstr>
      <vt:lpstr>Napływ_odpływ!Obszar_wydruku</vt:lpstr>
      <vt:lpstr>'Napływ_odpływ (kw)'!Obszar_wydruku</vt:lpstr>
      <vt:lpstr>'N-O'!Obszar_wydruku</vt:lpstr>
      <vt:lpstr>oferty!Obszar_wydruku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Słobodzian</dc:creator>
  <cp:lastModifiedBy>Dyrektor</cp:lastModifiedBy>
  <cp:lastPrinted>2017-02-10T13:18:08Z</cp:lastPrinted>
  <dcterms:created xsi:type="dcterms:W3CDTF">2016-01-05T16:14:47Z</dcterms:created>
  <dcterms:modified xsi:type="dcterms:W3CDTF">2017-04-18T12:55:30Z</dcterms:modified>
</cp:coreProperties>
</file>